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2020\OA HŠ T BATI\PŘEDÁVACÍ DOKUMENTACE\"/>
    </mc:Choice>
  </mc:AlternateContent>
  <bookViews>
    <workbookView xWindow="0" yWindow="0" windowWidth="27435" windowHeight="12885"/>
  </bookViews>
  <sheets>
    <sheet name="Stavba" sheetId="1" r:id="rId1"/>
    <sheet name="01 01 KL" sheetId="2" r:id="rId2"/>
    <sheet name="01 01 Rek" sheetId="3" r:id="rId3"/>
    <sheet name="01 01 Pol" sheetId="4" r:id="rId4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Pol'!$A$1:$K$133</definedName>
    <definedName name="_xlnm.Print_Area" localSheetId="2">'01 01 Rek'!$A$1:$I$39</definedName>
    <definedName name="_xlnm.Print_Area" localSheetId="0">Stavba!$B$1:$J$84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num" localSheetId="3" hidden="1">0</definedName>
    <definedName name="solver_opt" localSheetId="3" hidden="1">'01 01 Pol'!#REF!</definedName>
    <definedName name="solver_typ" localSheetId="3" hidden="1">1</definedName>
    <definedName name="solver_val" localSheetId="3" hidden="1">0</definedName>
    <definedName name="SoucetDilu" localSheetId="0">Stavba!$F$73:$J$73</definedName>
    <definedName name="StavbaCelkem" localSheetId="0">Stavba!$H$31</definedName>
    <definedName name="Zhotovitel" localSheetId="0">Stavba!$D$7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32" i="4" l="1"/>
  <c r="BC132" i="4"/>
  <c r="BB132" i="4"/>
  <c r="BA132" i="4"/>
  <c r="K132" i="4"/>
  <c r="I132" i="4"/>
  <c r="G132" i="4"/>
  <c r="BD132" i="4" s="1"/>
  <c r="BE131" i="4"/>
  <c r="BC131" i="4"/>
  <c r="BB131" i="4"/>
  <c r="BB133" i="4" s="1"/>
  <c r="F32" i="3" s="1"/>
  <c r="BA131" i="4"/>
  <c r="K131" i="4"/>
  <c r="I131" i="4"/>
  <c r="G131" i="4"/>
  <c r="BD131" i="4" s="1"/>
  <c r="B32" i="3"/>
  <c r="A32" i="3"/>
  <c r="BE133" i="4"/>
  <c r="I32" i="3" s="1"/>
  <c r="BC133" i="4"/>
  <c r="G32" i="3" s="1"/>
  <c r="BA133" i="4"/>
  <c r="E32" i="3" s="1"/>
  <c r="K133" i="4"/>
  <c r="I133" i="4"/>
  <c r="G133" i="4"/>
  <c r="BE128" i="4"/>
  <c r="BC128" i="4"/>
  <c r="BC129" i="4" s="1"/>
  <c r="G31" i="3" s="1"/>
  <c r="BB128" i="4"/>
  <c r="BA128" i="4"/>
  <c r="BA129" i="4" s="1"/>
  <c r="E31" i="3" s="1"/>
  <c r="K128" i="4"/>
  <c r="I128" i="4"/>
  <c r="G128" i="4"/>
  <c r="BD128" i="4" s="1"/>
  <c r="BD129" i="4" s="1"/>
  <c r="H31" i="3" s="1"/>
  <c r="B31" i="3"/>
  <c r="A31" i="3"/>
  <c r="BE129" i="4"/>
  <c r="I31" i="3" s="1"/>
  <c r="BB129" i="4"/>
  <c r="F31" i="3" s="1"/>
  <c r="K129" i="4"/>
  <c r="I129" i="4"/>
  <c r="G129" i="4"/>
  <c r="BE125" i="4"/>
  <c r="BC125" i="4"/>
  <c r="BB125" i="4"/>
  <c r="BA125" i="4"/>
  <c r="K125" i="4"/>
  <c r="I125" i="4"/>
  <c r="G125" i="4"/>
  <c r="BD125" i="4" s="1"/>
  <c r="BE124" i="4"/>
  <c r="BC124" i="4"/>
  <c r="BB124" i="4"/>
  <c r="BB126" i="4" s="1"/>
  <c r="F30" i="3" s="1"/>
  <c r="BA124" i="4"/>
  <c r="K124" i="4"/>
  <c r="K126" i="4" s="1"/>
  <c r="I124" i="4"/>
  <c r="G124" i="4"/>
  <c r="BD124" i="4" s="1"/>
  <c r="BD126" i="4" s="1"/>
  <c r="H30" i="3" s="1"/>
  <c r="B30" i="3"/>
  <c r="A30" i="3"/>
  <c r="BE126" i="4"/>
  <c r="I30" i="3" s="1"/>
  <c r="BC126" i="4"/>
  <c r="G30" i="3" s="1"/>
  <c r="BA126" i="4"/>
  <c r="E30" i="3" s="1"/>
  <c r="I126" i="4"/>
  <c r="G126" i="4"/>
  <c r="BE121" i="4"/>
  <c r="BC121" i="4"/>
  <c r="BB121" i="4"/>
  <c r="BA121" i="4"/>
  <c r="BA122" i="4" s="1"/>
  <c r="E29" i="3" s="1"/>
  <c r="K121" i="4"/>
  <c r="I121" i="4"/>
  <c r="I122" i="4" s="1"/>
  <c r="G121" i="4"/>
  <c r="G122" i="4" s="1"/>
  <c r="B29" i="3"/>
  <c r="A29" i="3"/>
  <c r="BE122" i="4"/>
  <c r="I29" i="3" s="1"/>
  <c r="BC122" i="4"/>
  <c r="G29" i="3" s="1"/>
  <c r="BB122" i="4"/>
  <c r="F29" i="3" s="1"/>
  <c r="K122" i="4"/>
  <c r="BE118" i="4"/>
  <c r="BD118" i="4"/>
  <c r="BC118" i="4"/>
  <c r="BA118" i="4"/>
  <c r="K118" i="4"/>
  <c r="I118" i="4"/>
  <c r="G118" i="4"/>
  <c r="BB118" i="4" s="1"/>
  <c r="BE117" i="4"/>
  <c r="BD117" i="4"/>
  <c r="BC117" i="4"/>
  <c r="BA117" i="4"/>
  <c r="K117" i="4"/>
  <c r="I117" i="4"/>
  <c r="G117" i="4"/>
  <c r="BB117" i="4" s="1"/>
  <c r="BE116" i="4"/>
  <c r="BD116" i="4"/>
  <c r="BC116" i="4"/>
  <c r="BA116" i="4"/>
  <c r="K116" i="4"/>
  <c r="I116" i="4"/>
  <c r="G116" i="4"/>
  <c r="BB116" i="4" s="1"/>
  <c r="BE115" i="4"/>
  <c r="BD115" i="4"/>
  <c r="BC115" i="4"/>
  <c r="BA115" i="4"/>
  <c r="K115" i="4"/>
  <c r="I115" i="4"/>
  <c r="G115" i="4"/>
  <c r="BB115" i="4" s="1"/>
  <c r="BE114" i="4"/>
  <c r="BD114" i="4"/>
  <c r="BC114" i="4"/>
  <c r="BA114" i="4"/>
  <c r="K114" i="4"/>
  <c r="I114" i="4"/>
  <c r="G114" i="4"/>
  <c r="BB114" i="4" s="1"/>
  <c r="BE113" i="4"/>
  <c r="BD113" i="4"/>
  <c r="BC113" i="4"/>
  <c r="BA113" i="4"/>
  <c r="K113" i="4"/>
  <c r="I113" i="4"/>
  <c r="G113" i="4"/>
  <c r="BB113" i="4" s="1"/>
  <c r="BE112" i="4"/>
  <c r="BD112" i="4"/>
  <c r="BC112" i="4"/>
  <c r="BA112" i="4"/>
  <c r="K112" i="4"/>
  <c r="I112" i="4"/>
  <c r="G112" i="4"/>
  <c r="BB112" i="4" s="1"/>
  <c r="BE111" i="4"/>
  <c r="BD111" i="4"/>
  <c r="BC111" i="4"/>
  <c r="BA111" i="4"/>
  <c r="K111" i="4"/>
  <c r="I111" i="4"/>
  <c r="G111" i="4"/>
  <c r="BB111" i="4" s="1"/>
  <c r="BE110" i="4"/>
  <c r="BD110" i="4"/>
  <c r="BC110" i="4"/>
  <c r="BA110" i="4"/>
  <c r="K110" i="4"/>
  <c r="I110" i="4"/>
  <c r="G110" i="4"/>
  <c r="BB110" i="4" s="1"/>
  <c r="BE109" i="4"/>
  <c r="BD109" i="4"/>
  <c r="BC109" i="4"/>
  <c r="BA109" i="4"/>
  <c r="K109" i="4"/>
  <c r="I109" i="4"/>
  <c r="G109" i="4"/>
  <c r="BB109" i="4" s="1"/>
  <c r="BE108" i="4"/>
  <c r="BD108" i="4"/>
  <c r="BC108" i="4"/>
  <c r="BA108" i="4"/>
  <c r="K108" i="4"/>
  <c r="I108" i="4"/>
  <c r="G108" i="4"/>
  <c r="BB108" i="4" s="1"/>
  <c r="BE107" i="4"/>
  <c r="BE119" i="4" s="1"/>
  <c r="I28" i="3" s="1"/>
  <c r="BD107" i="4"/>
  <c r="BC107" i="4"/>
  <c r="BC119" i="4" s="1"/>
  <c r="G28" i="3" s="1"/>
  <c r="BA107" i="4"/>
  <c r="K107" i="4"/>
  <c r="K119" i="4" s="1"/>
  <c r="I107" i="4"/>
  <c r="G107" i="4"/>
  <c r="BB107" i="4" s="1"/>
  <c r="B28" i="3"/>
  <c r="A28" i="3"/>
  <c r="BD119" i="4"/>
  <c r="H28" i="3" s="1"/>
  <c r="BA119" i="4"/>
  <c r="E28" i="3" s="1"/>
  <c r="I119" i="4"/>
  <c r="BE104" i="4"/>
  <c r="BE105" i="4" s="1"/>
  <c r="I27" i="3" s="1"/>
  <c r="BD104" i="4"/>
  <c r="BD105" i="4" s="1"/>
  <c r="H27" i="3" s="1"/>
  <c r="BC104" i="4"/>
  <c r="BB104" i="4"/>
  <c r="BB105" i="4" s="1"/>
  <c r="F27" i="3" s="1"/>
  <c r="BA104" i="4"/>
  <c r="K104" i="4"/>
  <c r="I104" i="4"/>
  <c r="I105" i="4" s="1"/>
  <c r="G104" i="4"/>
  <c r="B27" i="3"/>
  <c r="A27" i="3"/>
  <c r="BC105" i="4"/>
  <c r="G27" i="3" s="1"/>
  <c r="BA105" i="4"/>
  <c r="E27" i="3" s="1"/>
  <c r="K105" i="4"/>
  <c r="G105" i="4"/>
  <c r="BE101" i="4"/>
  <c r="BD101" i="4"/>
  <c r="BD102" i="4" s="1"/>
  <c r="H26" i="3" s="1"/>
  <c r="BC101" i="4"/>
  <c r="BC102" i="4" s="1"/>
  <c r="G26" i="3" s="1"/>
  <c r="BB101" i="4"/>
  <c r="BA101" i="4"/>
  <c r="BA102" i="4" s="1"/>
  <c r="E26" i="3" s="1"/>
  <c r="K101" i="4"/>
  <c r="I101" i="4"/>
  <c r="G101" i="4"/>
  <c r="G102" i="4" s="1"/>
  <c r="B26" i="3"/>
  <c r="A26" i="3"/>
  <c r="BE102" i="4"/>
  <c r="I26" i="3" s="1"/>
  <c r="BB102" i="4"/>
  <c r="F26" i="3" s="1"/>
  <c r="K102" i="4"/>
  <c r="I102" i="4"/>
  <c r="BE98" i="4"/>
  <c r="BD98" i="4"/>
  <c r="BC98" i="4"/>
  <c r="BB98" i="4"/>
  <c r="BA98" i="4"/>
  <c r="K98" i="4"/>
  <c r="I98" i="4"/>
  <c r="G98" i="4"/>
  <c r="BE97" i="4"/>
  <c r="BD97" i="4"/>
  <c r="BC97" i="4"/>
  <c r="BB97" i="4"/>
  <c r="BA97" i="4"/>
  <c r="K97" i="4"/>
  <c r="I97" i="4"/>
  <c r="G97" i="4"/>
  <c r="BE96" i="4"/>
  <c r="BE99" i="4" s="1"/>
  <c r="I25" i="3" s="1"/>
  <c r="BD96" i="4"/>
  <c r="BC96" i="4"/>
  <c r="BC99" i="4" s="1"/>
  <c r="G25" i="3" s="1"/>
  <c r="BB96" i="4"/>
  <c r="BB99" i="4" s="1"/>
  <c r="F25" i="3" s="1"/>
  <c r="BA96" i="4"/>
  <c r="K96" i="4"/>
  <c r="I96" i="4"/>
  <c r="G96" i="4"/>
  <c r="B25" i="3"/>
  <c r="A25" i="3"/>
  <c r="BD99" i="4"/>
  <c r="H25" i="3" s="1"/>
  <c r="BA99" i="4"/>
  <c r="E25" i="3" s="1"/>
  <c r="K99" i="4"/>
  <c r="I99" i="4"/>
  <c r="G99" i="4"/>
  <c r="BE93" i="4"/>
  <c r="BD93" i="4"/>
  <c r="BC93" i="4"/>
  <c r="BA93" i="4"/>
  <c r="K93" i="4"/>
  <c r="I93" i="4"/>
  <c r="G93" i="4"/>
  <c r="BB93" i="4" s="1"/>
  <c r="BE92" i="4"/>
  <c r="BD92" i="4"/>
  <c r="BD94" i="4" s="1"/>
  <c r="H24" i="3" s="1"/>
  <c r="BC92" i="4"/>
  <c r="BA92" i="4"/>
  <c r="BA94" i="4" s="1"/>
  <c r="E24" i="3" s="1"/>
  <c r="K92" i="4"/>
  <c r="I92" i="4"/>
  <c r="G92" i="4"/>
  <c r="BB92" i="4" s="1"/>
  <c r="BB94" i="4" s="1"/>
  <c r="F24" i="3" s="1"/>
  <c r="B24" i="3"/>
  <c r="A24" i="3"/>
  <c r="BE94" i="4"/>
  <c r="I24" i="3" s="1"/>
  <c r="BC94" i="4"/>
  <c r="G24" i="3" s="1"/>
  <c r="K94" i="4"/>
  <c r="I94" i="4"/>
  <c r="G94" i="4"/>
  <c r="BE89" i="4"/>
  <c r="BD89" i="4"/>
  <c r="BC89" i="4"/>
  <c r="BA89" i="4"/>
  <c r="K89" i="4"/>
  <c r="I89" i="4"/>
  <c r="G89" i="4"/>
  <c r="BB89" i="4" s="1"/>
  <c r="BE88" i="4"/>
  <c r="BD88" i="4"/>
  <c r="BC88" i="4"/>
  <c r="BC90" i="4" s="1"/>
  <c r="G23" i="3" s="1"/>
  <c r="BA88" i="4"/>
  <c r="BA90" i="4" s="1"/>
  <c r="E23" i="3" s="1"/>
  <c r="K88" i="4"/>
  <c r="K90" i="4" s="1"/>
  <c r="I88" i="4"/>
  <c r="G88" i="4"/>
  <c r="BB88" i="4" s="1"/>
  <c r="B23" i="3"/>
  <c r="A23" i="3"/>
  <c r="BE90" i="4"/>
  <c r="I23" i="3" s="1"/>
  <c r="BD90" i="4"/>
  <c r="H23" i="3" s="1"/>
  <c r="I90" i="4"/>
  <c r="G90" i="4"/>
  <c r="BE85" i="4"/>
  <c r="BD85" i="4"/>
  <c r="BC85" i="4"/>
  <c r="BA85" i="4"/>
  <c r="K85" i="4"/>
  <c r="I85" i="4"/>
  <c r="G85" i="4"/>
  <c r="BB85" i="4" s="1"/>
  <c r="BE84" i="4"/>
  <c r="BD84" i="4"/>
  <c r="BC84" i="4"/>
  <c r="BA84" i="4"/>
  <c r="K84" i="4"/>
  <c r="I84" i="4"/>
  <c r="G84" i="4"/>
  <c r="BB84" i="4" s="1"/>
  <c r="BE83" i="4"/>
  <c r="BD83" i="4"/>
  <c r="BC83" i="4"/>
  <c r="BA83" i="4"/>
  <c r="K83" i="4"/>
  <c r="I83" i="4"/>
  <c r="G83" i="4"/>
  <c r="BB83" i="4" s="1"/>
  <c r="BE82" i="4"/>
  <c r="BD82" i="4"/>
  <c r="BC82" i="4"/>
  <c r="BA82" i="4"/>
  <c r="K82" i="4"/>
  <c r="I82" i="4"/>
  <c r="G82" i="4"/>
  <c r="BB82" i="4" s="1"/>
  <c r="BE81" i="4"/>
  <c r="BD81" i="4"/>
  <c r="BC81" i="4"/>
  <c r="BA81" i="4"/>
  <c r="K81" i="4"/>
  <c r="K86" i="4" s="1"/>
  <c r="I81" i="4"/>
  <c r="I86" i="4" s="1"/>
  <c r="G81" i="4"/>
  <c r="BB81" i="4" s="1"/>
  <c r="BB86" i="4" s="1"/>
  <c r="F22" i="3" s="1"/>
  <c r="B22" i="3"/>
  <c r="A22" i="3"/>
  <c r="BE86" i="4"/>
  <c r="I22" i="3" s="1"/>
  <c r="BD86" i="4"/>
  <c r="H22" i="3" s="1"/>
  <c r="BC86" i="4"/>
  <c r="G22" i="3" s="1"/>
  <c r="BA86" i="4"/>
  <c r="E22" i="3" s="1"/>
  <c r="G86" i="4"/>
  <c r="BE78" i="4"/>
  <c r="BD78" i="4"/>
  <c r="BC78" i="4"/>
  <c r="BA78" i="4"/>
  <c r="BA79" i="4" s="1"/>
  <c r="E21" i="3" s="1"/>
  <c r="K78" i="4"/>
  <c r="I78" i="4"/>
  <c r="I79" i="4" s="1"/>
  <c r="G78" i="4"/>
  <c r="G79" i="4" s="1"/>
  <c r="B21" i="3"/>
  <c r="A21" i="3"/>
  <c r="BE79" i="4"/>
  <c r="I21" i="3" s="1"/>
  <c r="BD79" i="4"/>
  <c r="H21" i="3" s="1"/>
  <c r="BC79" i="4"/>
  <c r="G21" i="3" s="1"/>
  <c r="K79" i="4"/>
  <c r="BE75" i="4"/>
  <c r="BE76" i="4" s="1"/>
  <c r="I20" i="3" s="1"/>
  <c r="BD75" i="4"/>
  <c r="BC75" i="4"/>
  <c r="BA75" i="4"/>
  <c r="K75" i="4"/>
  <c r="K76" i="4" s="1"/>
  <c r="I75" i="4"/>
  <c r="G75" i="4"/>
  <c r="BB75" i="4" s="1"/>
  <c r="BB76" i="4" s="1"/>
  <c r="F20" i="3" s="1"/>
  <c r="B20" i="3"/>
  <c r="A20" i="3"/>
  <c r="BD76" i="4"/>
  <c r="H20" i="3" s="1"/>
  <c r="BC76" i="4"/>
  <c r="G20" i="3" s="1"/>
  <c r="BA76" i="4"/>
  <c r="E20" i="3" s="1"/>
  <c r="I76" i="4"/>
  <c r="BE72" i="4"/>
  <c r="BD72" i="4"/>
  <c r="BC72" i="4"/>
  <c r="BB72" i="4"/>
  <c r="BA72" i="4"/>
  <c r="K72" i="4"/>
  <c r="I72" i="4"/>
  <c r="G72" i="4"/>
  <c r="BE71" i="4"/>
  <c r="BD71" i="4"/>
  <c r="BC71" i="4"/>
  <c r="BB71" i="4"/>
  <c r="BA71" i="4"/>
  <c r="K71" i="4"/>
  <c r="I71" i="4"/>
  <c r="G71" i="4"/>
  <c r="BE70" i="4"/>
  <c r="BE73" i="4" s="1"/>
  <c r="I19" i="3" s="1"/>
  <c r="BD70" i="4"/>
  <c r="BD73" i="4" s="1"/>
  <c r="H19" i="3" s="1"/>
  <c r="BC70" i="4"/>
  <c r="BB70" i="4"/>
  <c r="BA70" i="4"/>
  <c r="K70" i="4"/>
  <c r="I70" i="4"/>
  <c r="I73" i="4" s="1"/>
  <c r="G70" i="4"/>
  <c r="B19" i="3"/>
  <c r="A19" i="3"/>
  <c r="BC73" i="4"/>
  <c r="G19" i="3" s="1"/>
  <c r="BB73" i="4"/>
  <c r="F19" i="3" s="1"/>
  <c r="BA73" i="4"/>
  <c r="E19" i="3" s="1"/>
  <c r="K73" i="4"/>
  <c r="G73" i="4"/>
  <c r="BE67" i="4"/>
  <c r="BD67" i="4"/>
  <c r="BC67" i="4"/>
  <c r="BA67" i="4"/>
  <c r="K67" i="4"/>
  <c r="I67" i="4"/>
  <c r="G67" i="4"/>
  <c r="BB67" i="4" s="1"/>
  <c r="BE66" i="4"/>
  <c r="BD66" i="4"/>
  <c r="BD68" i="4" s="1"/>
  <c r="H18" i="3" s="1"/>
  <c r="BC66" i="4"/>
  <c r="BC68" i="4" s="1"/>
  <c r="G18" i="3" s="1"/>
  <c r="BA66" i="4"/>
  <c r="K66" i="4"/>
  <c r="I66" i="4"/>
  <c r="G66" i="4"/>
  <c r="BB66" i="4" s="1"/>
  <c r="B18" i="3"/>
  <c r="A18" i="3"/>
  <c r="BE68" i="4"/>
  <c r="I18" i="3" s="1"/>
  <c r="BA68" i="4"/>
  <c r="E18" i="3" s="1"/>
  <c r="K68" i="4"/>
  <c r="I68" i="4"/>
  <c r="BE63" i="4"/>
  <c r="BE64" i="4" s="1"/>
  <c r="I17" i="3" s="1"/>
  <c r="BD63" i="4"/>
  <c r="BC63" i="4"/>
  <c r="BC64" i="4" s="1"/>
  <c r="G17" i="3" s="1"/>
  <c r="BB63" i="4"/>
  <c r="BA63" i="4"/>
  <c r="K63" i="4"/>
  <c r="I63" i="4"/>
  <c r="G63" i="4"/>
  <c r="B17" i="3"/>
  <c r="A17" i="3"/>
  <c r="BD64" i="4"/>
  <c r="H17" i="3" s="1"/>
  <c r="BB64" i="4"/>
  <c r="F17" i="3" s="1"/>
  <c r="BA64" i="4"/>
  <c r="E17" i="3" s="1"/>
  <c r="K64" i="4"/>
  <c r="I64" i="4"/>
  <c r="G64" i="4"/>
  <c r="BE60" i="4"/>
  <c r="BD60" i="4"/>
  <c r="BD61" i="4" s="1"/>
  <c r="H16" i="3" s="1"/>
  <c r="BC60" i="4"/>
  <c r="BB60" i="4"/>
  <c r="BB61" i="4" s="1"/>
  <c r="F16" i="3" s="1"/>
  <c r="BA60" i="4"/>
  <c r="K60" i="4"/>
  <c r="I60" i="4"/>
  <c r="G60" i="4"/>
  <c r="B16" i="3"/>
  <c r="A16" i="3"/>
  <c r="BE61" i="4"/>
  <c r="I16" i="3" s="1"/>
  <c r="BC61" i="4"/>
  <c r="G16" i="3" s="1"/>
  <c r="BA61" i="4"/>
  <c r="E16" i="3" s="1"/>
  <c r="K61" i="4"/>
  <c r="I61" i="4"/>
  <c r="G61" i="4"/>
  <c r="BE57" i="4"/>
  <c r="BD57" i="4"/>
  <c r="BC57" i="4"/>
  <c r="BB57" i="4"/>
  <c r="K57" i="4"/>
  <c r="I57" i="4"/>
  <c r="G57" i="4"/>
  <c r="BA57" i="4" s="1"/>
  <c r="BE56" i="4"/>
  <c r="BD56" i="4"/>
  <c r="BC56" i="4"/>
  <c r="BB56" i="4"/>
  <c r="K56" i="4"/>
  <c r="I56" i="4"/>
  <c r="G56" i="4"/>
  <c r="BA56" i="4" s="1"/>
  <c r="BE55" i="4"/>
  <c r="BD55" i="4"/>
  <c r="BC55" i="4"/>
  <c r="BB55" i="4"/>
  <c r="K55" i="4"/>
  <c r="I55" i="4"/>
  <c r="G55" i="4"/>
  <c r="BA55" i="4" s="1"/>
  <c r="BE54" i="4"/>
  <c r="BD54" i="4"/>
  <c r="BC54" i="4"/>
  <c r="BC58" i="4" s="1"/>
  <c r="G15" i="3" s="1"/>
  <c r="BB54" i="4"/>
  <c r="K54" i="4"/>
  <c r="I54" i="4"/>
  <c r="G54" i="4"/>
  <c r="BA54" i="4" s="1"/>
  <c r="BA58" i="4" s="1"/>
  <c r="E15" i="3" s="1"/>
  <c r="B15" i="3"/>
  <c r="A15" i="3"/>
  <c r="BE58" i="4"/>
  <c r="I15" i="3" s="1"/>
  <c r="BD58" i="4"/>
  <c r="H15" i="3" s="1"/>
  <c r="BB58" i="4"/>
  <c r="F15" i="3" s="1"/>
  <c r="K58" i="4"/>
  <c r="I58" i="4"/>
  <c r="G58" i="4"/>
  <c r="BE51" i="4"/>
  <c r="BD51" i="4"/>
  <c r="BC51" i="4"/>
  <c r="BB51" i="4"/>
  <c r="K51" i="4"/>
  <c r="I51" i="4"/>
  <c r="G51" i="4"/>
  <c r="BA51" i="4" s="1"/>
  <c r="BE50" i="4"/>
  <c r="BD50" i="4"/>
  <c r="BC50" i="4"/>
  <c r="BB50" i="4"/>
  <c r="K50" i="4"/>
  <c r="I50" i="4"/>
  <c r="G50" i="4"/>
  <c r="BA50" i="4" s="1"/>
  <c r="BE49" i="4"/>
  <c r="BD49" i="4"/>
  <c r="BC49" i="4"/>
  <c r="BB49" i="4"/>
  <c r="K49" i="4"/>
  <c r="I49" i="4"/>
  <c r="G49" i="4"/>
  <c r="BA49" i="4" s="1"/>
  <c r="BE48" i="4"/>
  <c r="BD48" i="4"/>
  <c r="BC48" i="4"/>
  <c r="BB48" i="4"/>
  <c r="K48" i="4"/>
  <c r="I48" i="4"/>
  <c r="G48" i="4"/>
  <c r="BA48" i="4" s="1"/>
  <c r="BE47" i="4"/>
  <c r="BD47" i="4"/>
  <c r="BC47" i="4"/>
  <c r="BB47" i="4"/>
  <c r="K47" i="4"/>
  <c r="I47" i="4"/>
  <c r="G47" i="4"/>
  <c r="BA47" i="4" s="1"/>
  <c r="BE46" i="4"/>
  <c r="BD46" i="4"/>
  <c r="BC46" i="4"/>
  <c r="BB46" i="4"/>
  <c r="K46" i="4"/>
  <c r="I46" i="4"/>
  <c r="G46" i="4"/>
  <c r="BA46" i="4" s="1"/>
  <c r="BE45" i="4"/>
  <c r="BD45" i="4"/>
  <c r="BC45" i="4"/>
  <c r="BB45" i="4"/>
  <c r="K45" i="4"/>
  <c r="I45" i="4"/>
  <c r="I52" i="4" s="1"/>
  <c r="G45" i="4"/>
  <c r="BA45" i="4" s="1"/>
  <c r="BE44" i="4"/>
  <c r="BE52" i="4" s="1"/>
  <c r="I14" i="3" s="1"/>
  <c r="BD44" i="4"/>
  <c r="BC44" i="4"/>
  <c r="BB44" i="4"/>
  <c r="K44" i="4"/>
  <c r="I44" i="4"/>
  <c r="G44" i="4"/>
  <c r="BA44" i="4" s="1"/>
  <c r="BA52" i="4" s="1"/>
  <c r="E14" i="3" s="1"/>
  <c r="H14" i="3"/>
  <c r="B14" i="3"/>
  <c r="A14" i="3"/>
  <c r="BD52" i="4"/>
  <c r="BC52" i="4"/>
  <c r="G14" i="3" s="1"/>
  <c r="BE41" i="4"/>
  <c r="BD41" i="4"/>
  <c r="BD42" i="4" s="1"/>
  <c r="H13" i="3" s="1"/>
  <c r="BC41" i="4"/>
  <c r="BB41" i="4"/>
  <c r="BA41" i="4"/>
  <c r="BA42" i="4" s="1"/>
  <c r="E13" i="3" s="1"/>
  <c r="K41" i="4"/>
  <c r="I41" i="4"/>
  <c r="I42" i="4" s="1"/>
  <c r="G41" i="4"/>
  <c r="B13" i="3"/>
  <c r="A13" i="3"/>
  <c r="BE42" i="4"/>
  <c r="I13" i="3" s="1"/>
  <c r="BC42" i="4"/>
  <c r="G13" i="3" s="1"/>
  <c r="BB42" i="4"/>
  <c r="F13" i="3" s="1"/>
  <c r="K42" i="4"/>
  <c r="G42" i="4"/>
  <c r="BE38" i="4"/>
  <c r="BE39" i="4" s="1"/>
  <c r="I12" i="3" s="1"/>
  <c r="BD38" i="4"/>
  <c r="BD39" i="4" s="1"/>
  <c r="H12" i="3" s="1"/>
  <c r="BC38" i="4"/>
  <c r="BC39" i="4" s="1"/>
  <c r="G12" i="3" s="1"/>
  <c r="BB38" i="4"/>
  <c r="K38" i="4"/>
  <c r="K39" i="4" s="1"/>
  <c r="I38" i="4"/>
  <c r="G38" i="4"/>
  <c r="B12" i="3"/>
  <c r="A12" i="3"/>
  <c r="BB39" i="4"/>
  <c r="F12" i="3" s="1"/>
  <c r="I39" i="4"/>
  <c r="BE35" i="4"/>
  <c r="BD35" i="4"/>
  <c r="BC35" i="4"/>
  <c r="BB35" i="4"/>
  <c r="BA35" i="4"/>
  <c r="K35" i="4"/>
  <c r="I35" i="4"/>
  <c r="G35" i="4"/>
  <c r="BE34" i="4"/>
  <c r="BD34" i="4"/>
  <c r="BC34" i="4"/>
  <c r="BB34" i="4"/>
  <c r="BA34" i="4"/>
  <c r="K34" i="4"/>
  <c r="I34" i="4"/>
  <c r="G34" i="4"/>
  <c r="BE33" i="4"/>
  <c r="BD33" i="4"/>
  <c r="BC33" i="4"/>
  <c r="BB33" i="4"/>
  <c r="BA33" i="4"/>
  <c r="K33" i="4"/>
  <c r="I33" i="4"/>
  <c r="G33" i="4"/>
  <c r="BE32" i="4"/>
  <c r="BD32" i="4"/>
  <c r="BC32" i="4"/>
  <c r="BB32" i="4"/>
  <c r="BA32" i="4"/>
  <c r="K32" i="4"/>
  <c r="I32" i="4"/>
  <c r="G32" i="4"/>
  <c r="BE31" i="4"/>
  <c r="BE36" i="4" s="1"/>
  <c r="BD31" i="4"/>
  <c r="BD36" i="4" s="1"/>
  <c r="H11" i="3" s="1"/>
  <c r="BC31" i="4"/>
  <c r="BB31" i="4"/>
  <c r="BA31" i="4"/>
  <c r="K31" i="4"/>
  <c r="I31" i="4"/>
  <c r="I36" i="4" s="1"/>
  <c r="G31" i="4"/>
  <c r="I11" i="3"/>
  <c r="B11" i="3"/>
  <c r="A11" i="3"/>
  <c r="BC36" i="4"/>
  <c r="G11" i="3" s="1"/>
  <c r="BB36" i="4"/>
  <c r="F11" i="3" s="1"/>
  <c r="BA36" i="4"/>
  <c r="E11" i="3" s="1"/>
  <c r="K36" i="4"/>
  <c r="G36" i="4"/>
  <c r="BE28" i="4"/>
  <c r="BD28" i="4"/>
  <c r="BD29" i="4" s="1"/>
  <c r="H10" i="3" s="1"/>
  <c r="BC28" i="4"/>
  <c r="BB28" i="4"/>
  <c r="BB29" i="4" s="1"/>
  <c r="F10" i="3" s="1"/>
  <c r="BA28" i="4"/>
  <c r="K28" i="4"/>
  <c r="K29" i="4" s="1"/>
  <c r="I28" i="4"/>
  <c r="G28" i="4"/>
  <c r="G29" i="4" s="1"/>
  <c r="G10" i="3"/>
  <c r="B10" i="3"/>
  <c r="A10" i="3"/>
  <c r="BE29" i="4"/>
  <c r="I10" i="3" s="1"/>
  <c r="BC29" i="4"/>
  <c r="BA29" i="4"/>
  <c r="E10" i="3" s="1"/>
  <c r="I29" i="4"/>
  <c r="BE25" i="4"/>
  <c r="BD25" i="4"/>
  <c r="BC25" i="4"/>
  <c r="BB25" i="4"/>
  <c r="BA25" i="4"/>
  <c r="K25" i="4"/>
  <c r="I25" i="4"/>
  <c r="G25" i="4"/>
  <c r="BE24" i="4"/>
  <c r="BD24" i="4"/>
  <c r="BC24" i="4"/>
  <c r="BB24" i="4"/>
  <c r="BA24" i="4"/>
  <c r="K24" i="4"/>
  <c r="I24" i="4"/>
  <c r="G24" i="4"/>
  <c r="BE23" i="4"/>
  <c r="BD23" i="4"/>
  <c r="BC23" i="4"/>
  <c r="BB23" i="4"/>
  <c r="BA23" i="4"/>
  <c r="K23" i="4"/>
  <c r="I23" i="4"/>
  <c r="G23" i="4"/>
  <c r="BE22" i="4"/>
  <c r="BD22" i="4"/>
  <c r="BC22" i="4"/>
  <c r="BB22" i="4"/>
  <c r="BA22" i="4"/>
  <c r="K22" i="4"/>
  <c r="I22" i="4"/>
  <c r="G22" i="4"/>
  <c r="BE21" i="4"/>
  <c r="BD21" i="4"/>
  <c r="BC21" i="4"/>
  <c r="BB21" i="4"/>
  <c r="BA21" i="4"/>
  <c r="K21" i="4"/>
  <c r="I21" i="4"/>
  <c r="G21" i="4"/>
  <c r="BE20" i="4"/>
  <c r="BD20" i="4"/>
  <c r="BC20" i="4"/>
  <c r="BB20" i="4"/>
  <c r="BA20" i="4"/>
  <c r="K20" i="4"/>
  <c r="I20" i="4"/>
  <c r="G20" i="4"/>
  <c r="BE19" i="4"/>
  <c r="BD19" i="4"/>
  <c r="BC19" i="4"/>
  <c r="BB19" i="4"/>
  <c r="BA19" i="4"/>
  <c r="K19" i="4"/>
  <c r="I19" i="4"/>
  <c r="G19" i="4"/>
  <c r="BE18" i="4"/>
  <c r="BD18" i="4"/>
  <c r="BC18" i="4"/>
  <c r="BB18" i="4"/>
  <c r="BA18" i="4"/>
  <c r="K18" i="4"/>
  <c r="I18" i="4"/>
  <c r="G18" i="4"/>
  <c r="BE17" i="4"/>
  <c r="BE26" i="4" s="1"/>
  <c r="BD17" i="4"/>
  <c r="BC17" i="4"/>
  <c r="BC26" i="4" s="1"/>
  <c r="G9" i="3" s="1"/>
  <c r="BB17" i="4"/>
  <c r="BB26" i="4" s="1"/>
  <c r="F9" i="3" s="1"/>
  <c r="BA17" i="4"/>
  <c r="K17" i="4"/>
  <c r="K26" i="4" s="1"/>
  <c r="I17" i="4"/>
  <c r="G17" i="4"/>
  <c r="I9" i="3"/>
  <c r="B9" i="3"/>
  <c r="A9" i="3"/>
  <c r="BD26" i="4"/>
  <c r="H9" i="3" s="1"/>
  <c r="BA26" i="4"/>
  <c r="E9" i="3" s="1"/>
  <c r="I26" i="4"/>
  <c r="G26" i="4"/>
  <c r="BE14" i="4"/>
  <c r="BD14" i="4"/>
  <c r="BD15" i="4" s="1"/>
  <c r="H8" i="3" s="1"/>
  <c r="BC14" i="4"/>
  <c r="BB14" i="4"/>
  <c r="BB15" i="4" s="1"/>
  <c r="BA14" i="4"/>
  <c r="BA15" i="4" s="1"/>
  <c r="E8" i="3" s="1"/>
  <c r="K14" i="4"/>
  <c r="I14" i="4"/>
  <c r="G14" i="4"/>
  <c r="G15" i="4" s="1"/>
  <c r="F8" i="3"/>
  <c r="B8" i="3"/>
  <c r="A8" i="3"/>
  <c r="BE15" i="4"/>
  <c r="I8" i="3" s="1"/>
  <c r="BC15" i="4"/>
  <c r="G8" i="3" s="1"/>
  <c r="K15" i="4"/>
  <c r="I15" i="4"/>
  <c r="BE11" i="4"/>
  <c r="BD11" i="4"/>
  <c r="BC11" i="4"/>
  <c r="BB11" i="4"/>
  <c r="BA11" i="4"/>
  <c r="K11" i="4"/>
  <c r="I11" i="4"/>
  <c r="G11" i="4"/>
  <c r="BE10" i="4"/>
  <c r="BD10" i="4"/>
  <c r="BC10" i="4"/>
  <c r="BB10" i="4"/>
  <c r="BA10" i="4"/>
  <c r="K10" i="4"/>
  <c r="I10" i="4"/>
  <c r="G10" i="4"/>
  <c r="BE9" i="4"/>
  <c r="BD9" i="4"/>
  <c r="BC9" i="4"/>
  <c r="BB9" i="4"/>
  <c r="BA9" i="4"/>
  <c r="K9" i="4"/>
  <c r="I9" i="4"/>
  <c r="G9" i="4"/>
  <c r="BE8" i="4"/>
  <c r="BD8" i="4"/>
  <c r="BC8" i="4"/>
  <c r="BC12" i="4" s="1"/>
  <c r="BB8" i="4"/>
  <c r="BA8" i="4"/>
  <c r="BA12" i="4" s="1"/>
  <c r="E7" i="3" s="1"/>
  <c r="K8" i="4"/>
  <c r="K12" i="4" s="1"/>
  <c r="I8" i="4"/>
  <c r="G8" i="4"/>
  <c r="G7" i="3"/>
  <c r="B7" i="3"/>
  <c r="A7" i="3"/>
  <c r="BE12" i="4"/>
  <c r="I7" i="3" s="1"/>
  <c r="I33" i="3" s="1"/>
  <c r="C21" i="2" s="1"/>
  <c r="BD12" i="4"/>
  <c r="H7" i="3" s="1"/>
  <c r="BB12" i="4"/>
  <c r="F7" i="3" s="1"/>
  <c r="I12" i="4"/>
  <c r="G12" i="4"/>
  <c r="E4" i="4"/>
  <c r="F3" i="4"/>
  <c r="I38" i="3"/>
  <c r="H39" i="3" s="1"/>
  <c r="G38" i="3"/>
  <c r="C33" i="2"/>
  <c r="F33" i="2" s="1"/>
  <c r="C31" i="2"/>
  <c r="G23" i="2"/>
  <c r="G22" i="2" s="1"/>
  <c r="G15" i="2"/>
  <c r="D15" i="2"/>
  <c r="G7" i="2"/>
  <c r="J73" i="1"/>
  <c r="I73" i="1"/>
  <c r="H73" i="1"/>
  <c r="G73" i="1"/>
  <c r="F73" i="1"/>
  <c r="H39" i="1"/>
  <c r="G39" i="1"/>
  <c r="I38" i="1"/>
  <c r="F38" i="1" s="1"/>
  <c r="H37" i="1"/>
  <c r="G37" i="1"/>
  <c r="H31" i="1"/>
  <c r="I21" i="1" s="1"/>
  <c r="I22" i="1" s="1"/>
  <c r="G31" i="1"/>
  <c r="I30" i="1"/>
  <c r="F30" i="1" s="1"/>
  <c r="H29" i="1"/>
  <c r="G29" i="1"/>
  <c r="D22" i="1"/>
  <c r="D20" i="1"/>
  <c r="I19" i="1"/>
  <c r="I20" i="1" s="1"/>
  <c r="I2" i="1"/>
  <c r="E64" i="1" l="1"/>
  <c r="E55" i="1"/>
  <c r="E63" i="1"/>
  <c r="E65" i="1"/>
  <c r="E56" i="1"/>
  <c r="E69" i="1"/>
  <c r="E66" i="1"/>
  <c r="E57" i="1"/>
  <c r="E70" i="1"/>
  <c r="E47" i="1"/>
  <c r="E67" i="1"/>
  <c r="E58" i="1"/>
  <c r="E71" i="1"/>
  <c r="E48" i="1"/>
  <c r="E68" i="1"/>
  <c r="E59" i="1"/>
  <c r="E72" i="1"/>
  <c r="E49" i="1"/>
  <c r="E52" i="1"/>
  <c r="E60" i="1"/>
  <c r="E50" i="1"/>
  <c r="E53" i="1"/>
  <c r="E61" i="1"/>
  <c r="E51" i="1"/>
  <c r="E54" i="1"/>
  <c r="E62" i="1"/>
  <c r="E73" i="1"/>
  <c r="I23" i="1"/>
  <c r="F39" i="1"/>
  <c r="F31" i="1"/>
  <c r="I31" i="1"/>
  <c r="I39" i="1"/>
  <c r="BD133" i="4"/>
  <c r="H32" i="3" s="1"/>
  <c r="BB90" i="4"/>
  <c r="F23" i="3" s="1"/>
  <c r="BA38" i="4"/>
  <c r="BA39" i="4" s="1"/>
  <c r="E12" i="3" s="1"/>
  <c r="E33" i="3" s="1"/>
  <c r="C15" i="2" s="1"/>
  <c r="G39" i="4"/>
  <c r="K52" i="4"/>
  <c r="BB68" i="4"/>
  <c r="F18" i="3" s="1"/>
  <c r="BB52" i="4"/>
  <c r="F14" i="3" s="1"/>
  <c r="F33" i="3" s="1"/>
  <c r="C16" i="2" s="1"/>
  <c r="G33" i="3"/>
  <c r="C18" i="2" s="1"/>
  <c r="BB119" i="4"/>
  <c r="F28" i="3" s="1"/>
  <c r="G52" i="4"/>
  <c r="G76" i="4"/>
  <c r="G119" i="4"/>
  <c r="G68" i="4"/>
  <c r="BB78" i="4"/>
  <c r="BB79" i="4" s="1"/>
  <c r="F21" i="3" s="1"/>
  <c r="BD121" i="4"/>
  <c r="BD122" i="4" s="1"/>
  <c r="H29" i="3" s="1"/>
  <c r="H33" i="3" s="1"/>
  <c r="C17" i="2" s="1"/>
  <c r="C19" i="2" l="1"/>
  <c r="C22" i="2" s="1"/>
  <c r="C23" i="2" s="1"/>
  <c r="F30" i="2" s="1"/>
  <c r="J39" i="1"/>
  <c r="J38" i="1"/>
  <c r="J31" i="1"/>
  <c r="J30" i="1"/>
  <c r="F31" i="2" l="1"/>
  <c r="F34" i="2" s="1"/>
</calcChain>
</file>

<file path=xl/sharedStrings.xml><?xml version="1.0" encoding="utf-8"?>
<sst xmlns="http://schemas.openxmlformats.org/spreadsheetml/2006/main" count="575" uniqueCount="347">
  <si>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</si>
  <si>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</si>
  <si>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</si>
  <si>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</si>
  <si>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</si>
  <si>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</si>
  <si>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</si>
  <si>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</si>
  <si>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</si>
  <si>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</si>
  <si>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</si>
  <si>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</si>
  <si>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</si>
  <si>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</si>
  <si>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</si>
  <si>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</si>
  <si>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</si>
  <si>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</si>
  <si>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</si>
  <si>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</si>
  <si>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</si>
  <si>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</si>
  <si>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</si>
  <si>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</si>
  <si>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</si>
  <si>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</si>
  <si>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</si>
  <si>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</si>
  <si>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</si>
  <si>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</si>
  <si>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</si>
  <si>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</si>
  <si>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</si>
  <si>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</si>
  <si>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</si>
  <si>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</si>
  <si>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</si>
  <si>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</si>
  <si>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</si>
  <si>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</si>
  <si>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</si>
  <si>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</si>
  <si>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</si>
  <si>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</si>
  <si>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</si>
  <si>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</si>
  <si>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</si>
  <si>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</si>
  <si>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</si>
  <si>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</si>
  <si>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</si>
  <si>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</si>
  <si>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</si>
  <si>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</si>
  <si>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</si>
  <si>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</si>
  <si>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</si>
  <si>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</si>
  <si>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</si>
  <si>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</si>
  <si>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</si>
  <si>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</si>
  <si>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</si>
  <si>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</si>
  <si>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</si>
  <si>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</si>
  <si>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</si>
  <si>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</si>
  <si>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</si>
  <si>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</si>
  <si>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</si>
  <si>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</si>
  <si>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</si>
  <si>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</si>
  <si>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</si>
  <si>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</si>
  <si>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</si>
  <si>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</si>
  <si>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</si>
  <si>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</si>
  <si>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</si>
  <si>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</si>
  <si>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</si>
  <si>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</si>
  <si>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</si>
  <si>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</si>
  <si>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</si>
  <si>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</si>
  <si>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</si>
  <si>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</si>
  <si>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</si>
  <si>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</si>
  <si>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</si>
  <si>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</si>
  <si>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</si>
  <si>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</si>
  <si>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</si>
  <si>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</si>
  <si>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</si>
  <si>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</si>
  <si>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</si>
  <si>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</si>
  <si>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</si>
  <si>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</si>
  <si>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2020_70</t>
  </si>
  <si>
    <t>2 NP - TOMAŠE BATI - STAVEBNÍ ÚPRAVY</t>
  </si>
  <si>
    <t>2020_70 2 NP - TOMAŠE BATI - STAVEBNÍ ÚPRAVY</t>
  </si>
  <si>
    <t>01</t>
  </si>
  <si>
    <t>PŘEDBĚŽNÁ KALKULACE</t>
  </si>
  <si>
    <t>01 PŘEDBĚŽNÁ KALKULACE</t>
  </si>
  <si>
    <t>801.37</t>
  </si>
  <si>
    <t>STAVEBNÍ ÚPRAVY</t>
  </si>
  <si>
    <t>1 Zemní práce</t>
  </si>
  <si>
    <t>139711101</t>
  </si>
  <si>
    <t>Vykopávka v uzavřených prostorách v hor.1-4, hornina 2</t>
  </si>
  <si>
    <t>m3</t>
  </si>
  <si>
    <t>162701105</t>
  </si>
  <si>
    <t>Vodorovné přemístění výkopku z hor.1-4 do 10000 m, kapacita vozu 12 m3</t>
  </si>
  <si>
    <t>171201101</t>
  </si>
  <si>
    <t xml:space="preserve">Uložení sypaniny do násypů nezhutněných </t>
  </si>
  <si>
    <t>199000002</t>
  </si>
  <si>
    <t xml:space="preserve">Poplatek za skládku horniny 1- 4 </t>
  </si>
  <si>
    <t>2</t>
  </si>
  <si>
    <t>Základy a zvláštní zakládání</t>
  </si>
  <si>
    <t>2 Základy a zvláštní zakládání</t>
  </si>
  <si>
    <t>289970111R00</t>
  </si>
  <si>
    <t xml:space="preserve">Vrstva geotextilie Geofiltex 300g/m2 M+D </t>
  </si>
  <si>
    <t>m2</t>
  </si>
  <si>
    <t>3</t>
  </si>
  <si>
    <t>Svislé a kompletní konstrukce</t>
  </si>
  <si>
    <t>3 Svislé a kompletní konstrukce</t>
  </si>
  <si>
    <t>317944313RT4</t>
  </si>
  <si>
    <t>Válcované nosníky č.14-22 do připravených otvorů včetně dodávky profilu  I č.18</t>
  </si>
  <si>
    <t>t</t>
  </si>
  <si>
    <t>310100011RAA</t>
  </si>
  <si>
    <t>Zazdívka otvorů ve zdivu, bez úpravy povrchu tloušťky 30 cm</t>
  </si>
  <si>
    <t>311231011RA0</t>
  </si>
  <si>
    <t xml:space="preserve">Zdivo akustické, tloušťka 19 cm </t>
  </si>
  <si>
    <t>311270040RAC</t>
  </si>
  <si>
    <t>Zdivo z tvárnic Ytong hladkých, tloušťka 20 cm tvárnice 600 x 250 x 200 mm, P 4 - 550</t>
  </si>
  <si>
    <t>317161103RA0</t>
  </si>
  <si>
    <t xml:space="preserve">Sestava překladů pro tl. 175, bez izol. dl.1500 mm </t>
  </si>
  <si>
    <t>kus</t>
  </si>
  <si>
    <t>342240012RAA</t>
  </si>
  <si>
    <t>Příčka jednoduchá z cihel Porotherm P+D tl.11,5 cm cihla pero + drážka 115 x 497 x 238 mm, P 10</t>
  </si>
  <si>
    <t>342240014RAA</t>
  </si>
  <si>
    <t>Příčka jednoduchá z cihel Porotherm P+D tl.17,5 cm cihla pero + drážka 175 x 372 x 238 mm, P 8</t>
  </si>
  <si>
    <t>342280120RAB</t>
  </si>
  <si>
    <t>Obklad stěn z desek sádrokartonových, lepený deska protipož. 12,5 mm, omítka</t>
  </si>
  <si>
    <t>3J02</t>
  </si>
  <si>
    <t xml:space="preserve">napojení obvodové stěna na stavající zdivo </t>
  </si>
  <si>
    <t>kpl.</t>
  </si>
  <si>
    <t>4</t>
  </si>
  <si>
    <t>Vodorovné konstrukce</t>
  </si>
  <si>
    <t>4 Vodorovné konstrukce</t>
  </si>
  <si>
    <t>416020115R00</t>
  </si>
  <si>
    <t xml:space="preserve">Podhledy minerální, kovová kce. kazety 600x600 mm </t>
  </si>
  <si>
    <t>61</t>
  </si>
  <si>
    <t>Upravy povrchů vnitřní</t>
  </si>
  <si>
    <t>61 Upravy povrchů vnitřní</t>
  </si>
  <si>
    <t>611401991R00</t>
  </si>
  <si>
    <t xml:space="preserve">Příplatek za přísadu pro zvýšení přilnavosti </t>
  </si>
  <si>
    <t>611420116RA0</t>
  </si>
  <si>
    <t xml:space="preserve">Omítka stropů vnitřní vápenocemetová štuková </t>
  </si>
  <si>
    <t>612100010RA0</t>
  </si>
  <si>
    <t xml:space="preserve">Hrubá výplň rýh ve stěnách </t>
  </si>
  <si>
    <t>612450110RA0</t>
  </si>
  <si>
    <t xml:space="preserve">Omítka stěn vnitřní cementová hrubá zatřená </t>
  </si>
  <si>
    <t>612470240RA0</t>
  </si>
  <si>
    <t xml:space="preserve">Omítka stěn vnitřní Hasit vápenná dvouvrstvá 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</si>
  <si>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</si>
  <si>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</si>
  <si>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</si>
  <si>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</si>
  <si>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</si>
  <si>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</si>
  <si>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</si>
  <si>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 Dokončovací konstrukce na pozemních stavbách</t>
  </si>
  <si>
    <t>91113</t>
  </si>
  <si>
    <t>stavebni pripomoce zti, elektro, ut</t>
  </si>
  <si>
    <t>kompl</t>
  </si>
  <si>
    <t>96</t>
  </si>
  <si>
    <t>Bourání konstrukcí</t>
  </si>
  <si>
    <t>96 Bourání konstrukcí</t>
  </si>
  <si>
    <t>967031734R00</t>
  </si>
  <si>
    <t xml:space="preserve">Přisekání plošné zdiva cihelného na MVC tl. 30 cm </t>
  </si>
  <si>
    <t>968061126R00</t>
  </si>
  <si>
    <t xml:space="preserve">Vyvěšení dřevěných dveřních křídel pl. nad 2 m2 </t>
  </si>
  <si>
    <t>968072455R00</t>
  </si>
  <si>
    <t xml:space="preserve">Vybourání kovových dveřních zárubní pl. do 2 m2 </t>
  </si>
  <si>
    <t>962200011RAA</t>
  </si>
  <si>
    <t>Bourání příček z cihel pálených tloušťka 10 cm</t>
  </si>
  <si>
    <t>962200011RAB</t>
  </si>
  <si>
    <t>Bourání příček z cihel pálených tloušťka 15 cm</t>
  </si>
  <si>
    <t>965200014RA0</t>
  </si>
  <si>
    <t xml:space="preserve">Bourání mazanin vyztužených svařovanou sítí </t>
  </si>
  <si>
    <t>965200021RAA</t>
  </si>
  <si>
    <t>Odstranění násypů pod podlahami a na střechách tloušťka 10 cm</t>
  </si>
  <si>
    <t>96R001</t>
  </si>
  <si>
    <t xml:space="preserve">Demontáž elektro </t>
  </si>
  <si>
    <t>h</t>
  </si>
  <si>
    <t>97</t>
  </si>
  <si>
    <t>Prorážení otvorů</t>
  </si>
  <si>
    <t>97 Prorážení otvorů</t>
  </si>
  <si>
    <t>970041130R00</t>
  </si>
  <si>
    <t xml:space="preserve">Vrtání jádrové do prostého betonu do D 130 mm </t>
  </si>
  <si>
    <t>m</t>
  </si>
  <si>
    <t>978200010RA0</t>
  </si>
  <si>
    <t xml:space="preserve">Otlučení vnitřních omítek stěn vápenocem. 100 % </t>
  </si>
  <si>
    <t>978500010RA0</t>
  </si>
  <si>
    <t xml:space="preserve">Odsekání vnitřních obkladů </t>
  </si>
  <si>
    <t>979100011RAA</t>
  </si>
  <si>
    <t>Odvoz suti a vyb.hmot do 20 km, vnitrost. 15 m svislá doprava z 2.NP výtahem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</si>
  <si>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</si>
  <si>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</si>
  <si>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</si>
  <si>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</si>
  <si>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</si>
  <si>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711</t>
  </si>
  <si>
    <t>Izolace proti vodě</t>
  </si>
  <si>
    <t>711 Izolace proti vodě</t>
  </si>
  <si>
    <t>711170010RAE</t>
  </si>
  <si>
    <t>Izolace proti zem.vlhkosti fólií,ochr.text.,vodor. fólie Alkorplan 35034, tl. 1,5 mm</t>
  </si>
  <si>
    <t>713</t>
  </si>
  <si>
    <t>Izolace tepelné</t>
  </si>
  <si>
    <t>713 Izolace tepelné</t>
  </si>
  <si>
    <t>713120030RAD</t>
  </si>
  <si>
    <t>Izolace podlah kročejová minerální Isover tloušťka 30 mm</t>
  </si>
  <si>
    <t>713120040RAD</t>
  </si>
  <si>
    <t>Izolace podlah tepelná EPS tloušťka 80 mm</t>
  </si>
  <si>
    <t>721</t>
  </si>
  <si>
    <t>Vnitřní kanalizace</t>
  </si>
  <si>
    <t>721 Vnitřní kanalizace</t>
  </si>
  <si>
    <t>721176103R00</t>
  </si>
  <si>
    <t xml:space="preserve">Potrubí HT připojovací D 50 x 1,8 mm </t>
  </si>
  <si>
    <t>721176105R00</t>
  </si>
  <si>
    <t xml:space="preserve">Potrubí HT připojovací D 110 x 2,7 mm </t>
  </si>
  <si>
    <t>725</t>
  </si>
  <si>
    <t xml:space="preserve">zarizovací predmety </t>
  </si>
  <si>
    <t>722</t>
  </si>
  <si>
    <t>Vnitřní vodovod</t>
  </si>
  <si>
    <t>722 Vnitřní vodovod</t>
  </si>
  <si>
    <t>722130801</t>
  </si>
  <si>
    <t xml:space="preserve">Demontáž potrubí ocelových závitových DN 25 </t>
  </si>
  <si>
    <t>735</t>
  </si>
  <si>
    <t>Otopná tělesa</t>
  </si>
  <si>
    <t>735 Otopná tělesa</t>
  </si>
  <si>
    <t>735200010RA0</t>
  </si>
  <si>
    <t>Demontáž otopných těles litinových článkových vč zpětné  montáže a nátěru</t>
  </si>
  <si>
    <t>766</t>
  </si>
  <si>
    <t>Konstrukce truhlářské</t>
  </si>
  <si>
    <t>766 Konstrukce truhlářské</t>
  </si>
  <si>
    <t>766661112R00</t>
  </si>
  <si>
    <t xml:space="preserve">Montáž dveří do zárubně,otevíravých 1kř.do 0,8 m </t>
  </si>
  <si>
    <t>766120110RA0</t>
  </si>
  <si>
    <t xml:space="preserve">Protipožární stěny </t>
  </si>
  <si>
    <t>766810010RAD</t>
  </si>
  <si>
    <t>Kuchyňské linky dodávka a montáž linka 210 cm</t>
  </si>
  <si>
    <t>61164084</t>
  </si>
  <si>
    <t>Dveře vnitř. profil. plné 1kř. 80x197</t>
  </si>
  <si>
    <t>61181103</t>
  </si>
  <si>
    <t>Zárubeň obklad. š. 80 cm/st. 8-30 cm</t>
  </si>
  <si>
    <t>767</t>
  </si>
  <si>
    <t>Konstrukce zámečnické</t>
  </si>
  <si>
    <t>767 Konstrukce zámečnické</t>
  </si>
  <si>
    <t xml:space="preserve">vestavene skrine </t>
  </si>
  <si>
    <t xml:space="preserve">skřínky </t>
  </si>
  <si>
    <t>771</t>
  </si>
  <si>
    <t>Podlahy z dlaždic a obklady</t>
  </si>
  <si>
    <t>771 Podlahy z dlaždic a obklady</t>
  </si>
  <si>
    <t>5587230R</t>
  </si>
  <si>
    <t xml:space="preserve">Glazované hutné dlaždice 300/300/8 mm, </t>
  </si>
  <si>
    <t>771575101RT1</t>
  </si>
  <si>
    <t xml:space="preserve">Montáž podlah  30x30 cm </t>
  </si>
  <si>
    <t>776</t>
  </si>
  <si>
    <t>Podlahy povlakové</t>
  </si>
  <si>
    <t>776 Podlahy povlakové</t>
  </si>
  <si>
    <t>766J01</t>
  </si>
  <si>
    <t>Heterogenní podlahová krytina na bázi PVC dodávka</t>
  </si>
  <si>
    <t>776521100RU2</t>
  </si>
  <si>
    <t xml:space="preserve">Lepení povlakových podlah z pásů PVC </t>
  </si>
  <si>
    <t>776551830RT9</t>
  </si>
  <si>
    <t>Sejmutí povlaků lepených vč přebroušení podkladů</t>
  </si>
  <si>
    <t>781</t>
  </si>
  <si>
    <t>Obklady keramické</t>
  </si>
  <si>
    <t>781 Obklady keramické</t>
  </si>
  <si>
    <t>781471110R98</t>
  </si>
  <si>
    <t>Obklad vnitř.stěn, 200/200/6,5</t>
  </si>
  <si>
    <t>784</t>
  </si>
  <si>
    <t>Malby</t>
  </si>
  <si>
    <t>784 Malby</t>
  </si>
  <si>
    <t>784442001RT1</t>
  </si>
  <si>
    <t xml:space="preserve">Malba disperzní interiérová , výška do 3,8 m </t>
  </si>
  <si>
    <t>799</t>
  </si>
  <si>
    <t>Ostatní</t>
  </si>
  <si>
    <t>799 Ostatní</t>
  </si>
  <si>
    <t>R1</t>
  </si>
  <si>
    <t xml:space="preserve">Soubor zimních opatření </t>
  </si>
  <si>
    <t>soubor</t>
  </si>
  <si>
    <t>R10</t>
  </si>
  <si>
    <t xml:space="preserve">Realizační dokumentace zhotovitele a dílenská doku </t>
  </si>
  <si>
    <t>R12</t>
  </si>
  <si>
    <t xml:space="preserve">Vybudování zařízení staveniště </t>
  </si>
  <si>
    <t>R13</t>
  </si>
  <si>
    <t xml:space="preserve">Provoz zařízení staveniště </t>
  </si>
  <si>
    <t>R14</t>
  </si>
  <si>
    <t xml:space="preserve">Odstranění zařízení staveniště </t>
  </si>
  <si>
    <t>R15</t>
  </si>
  <si>
    <t xml:space="preserve">Koordinační a kompletační činnost, ztížené provozn </t>
  </si>
  <si>
    <t>R2</t>
  </si>
  <si>
    <t xml:space="preserve">Bezpečnostní opatření při výstavbě </t>
  </si>
  <si>
    <t>R3</t>
  </si>
  <si>
    <t xml:space="preserve">Pasportizace </t>
  </si>
  <si>
    <t>R4</t>
  </si>
  <si>
    <t xml:space="preserve">Průběžná fotodokumentace stavby </t>
  </si>
  <si>
    <t>R5</t>
  </si>
  <si>
    <t xml:space="preserve">Zkoušky a revize </t>
  </si>
  <si>
    <t>R6</t>
  </si>
  <si>
    <t xml:space="preserve">Kompletace dokladové části stavby k předání, převz </t>
  </si>
  <si>
    <t>R7</t>
  </si>
  <si>
    <t xml:space="preserve">Dokumentace skutečného provedení </t>
  </si>
  <si>
    <t>D96</t>
  </si>
  <si>
    <t>Přesuny suti a vybouraných hmot</t>
  </si>
  <si>
    <t>D96 Přesuny suti a vybouraných hmot</t>
  </si>
  <si>
    <t>979990101R00</t>
  </si>
  <si>
    <t xml:space="preserve">Poplatek za sklád.suti- </t>
  </si>
  <si>
    <t>M21</t>
  </si>
  <si>
    <t>Elektromontáže</t>
  </si>
  <si>
    <t>M21 Elektromontáže</t>
  </si>
  <si>
    <t>M21 R001</t>
  </si>
  <si>
    <t xml:space="preserve">nové rozvody silnoproudu </t>
  </si>
  <si>
    <t>kpl</t>
  </si>
  <si>
    <t>M21 R002</t>
  </si>
  <si>
    <t xml:space="preserve">nové rozvody slaboproudu </t>
  </si>
  <si>
    <t>M24</t>
  </si>
  <si>
    <t>Montáže vzduchotechnických zařízení</t>
  </si>
  <si>
    <t>M24 Montáže vzduchotechnických zařízení</t>
  </si>
  <si>
    <t>m24</t>
  </si>
  <si>
    <t xml:space="preserve">vzduchotechnika </t>
  </si>
  <si>
    <t>M42</t>
  </si>
  <si>
    <t>Montáž zařízení potravinářského průmyslu</t>
  </si>
  <si>
    <t>M42 Montáž zařízení potravinářského průmyslu</t>
  </si>
  <si>
    <t>42</t>
  </si>
  <si>
    <t xml:space="preserve">gastro technologie </t>
  </si>
  <si>
    <t xml:space="preserve">sanitarní skrinky </t>
  </si>
  <si>
    <t>ing. Jiří  Dvořák - PTK Dvořák</t>
  </si>
  <si>
    <t>01 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</si>
</sst>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1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1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4" fillId="2" borderId="15" xfId="1" applyNumberFormat="1" applyFont="1" applyFill="1" applyBorder="1" applyAlignment="1">
      <alignment horizontal="left"/>
    </xf>
    <xf numFmtId="0" fontId="14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84"/>
  <sheetViews>
    <sheetView showGridLines="0" tabSelected="1" topLeftCell="B1" zoomScaleNormal="100" zoomScaleSheetLayoutView="75" workbookViewId="0">
      <selection activeCell="I11" sqref="I11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0</v>
      </c>
      <c r="E2" s="5"/>
      <c r="F2" s="4"/>
      <c r="G2" s="6"/>
      <c r="H2" s="7" t="s">
        <v>1</v>
      </c>
      <c r="I2" s="8">
        <f ca="1">TODAY()</f>
        <v>44028</v>
      </c>
      <c r="K2" s="3"/>
    </row>
    <row r="3" spans="2:15" ht="6" customHeight="1" x14ac:dyDescent="0.2">
      <c r="C3" s="9"/>
      <c r="D3" s="10" t="s">
        <v>2</v>
      </c>
    </row>
    <row r="4" spans="2:15" ht="4.5" customHeight="1" x14ac:dyDescent="0.2"/>
    <row r="5" spans="2:15" ht="13.5" customHeight="1" x14ac:dyDescent="0.25">
      <c r="C5" s="11" t="s">
        <v>3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4</v>
      </c>
      <c r="D7" s="17"/>
      <c r="H7" s="18" t="s">
        <v>5</v>
      </c>
      <c r="J7" s="17"/>
      <c r="K7" s="17"/>
    </row>
    <row r="8" spans="2:15" x14ac:dyDescent="0.2">
      <c r="D8" s="17"/>
      <c r="H8" s="18" t="s">
        <v>6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7</v>
      </c>
      <c r="D11" s="17"/>
      <c r="H11" s="18" t="s">
        <v>5</v>
      </c>
      <c r="J11" s="17"/>
      <c r="K11" s="17"/>
    </row>
    <row r="12" spans="2:15" x14ac:dyDescent="0.2">
      <c r="D12" s="17"/>
      <c r="H12" s="18" t="s">
        <v>6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8</v>
      </c>
      <c r="H14" s="19" t="s">
        <v>9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10</v>
      </c>
      <c r="H16" s="19" t="s">
        <v>10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11</v>
      </c>
      <c r="K18" s="27"/>
    </row>
    <row r="19" spans="2:12" ht="15" customHeight="1" x14ac:dyDescent="0.2">
      <c r="B19" s="28" t="s">
        <v>12</v>
      </c>
      <c r="C19" s="29"/>
      <c r="D19" s="30">
        <v>15</v>
      </c>
      <c r="E19" s="31" t="s">
        <v>13</v>
      </c>
      <c r="F19" s="32"/>
      <c r="G19" s="33"/>
      <c r="H19" s="33"/>
      <c r="I19" s="34">
        <f>ROUND(G31,0)</f>
        <v>0</v>
      </c>
      <c r="J19" s="35"/>
      <c r="K19" s="36"/>
    </row>
    <row r="20" spans="2:12" x14ac:dyDescent="0.2">
      <c r="B20" s="28" t="s">
        <v>14</v>
      </c>
      <c r="C20" s="29"/>
      <c r="D20" s="30">
        <f>SazbaDPH1</f>
        <v>15</v>
      </c>
      <c r="E20" s="31" t="s">
        <v>13</v>
      </c>
      <c r="F20" s="37"/>
      <c r="G20" s="38"/>
      <c r="H20" s="38"/>
      <c r="I20" s="39">
        <f>ROUND(I19*D20/100,0)</f>
        <v>0</v>
      </c>
      <c r="J20" s="40"/>
      <c r="K20" s="36"/>
    </row>
    <row r="21" spans="2:12" x14ac:dyDescent="0.2">
      <c r="B21" s="28" t="s">
        <v>12</v>
      </c>
      <c r="C21" s="29"/>
      <c r="D21" s="30">
        <v>21</v>
      </c>
      <c r="E21" s="31" t="s">
        <v>13</v>
      </c>
      <c r="F21" s="37"/>
      <c r="G21" s="38"/>
      <c r="H21" s="38"/>
      <c r="I21" s="39">
        <f>ROUND(H31,0)</f>
        <v>20945867</v>
      </c>
      <c r="J21" s="40"/>
      <c r="K21" s="36"/>
    </row>
    <row r="22" spans="2:12" ht="13.5" thickBot="1" x14ac:dyDescent="0.25">
      <c r="B22" s="28" t="s">
        <v>14</v>
      </c>
      <c r="C22" s="29"/>
      <c r="D22" s="30">
        <f>SazbaDPH2</f>
        <v>21</v>
      </c>
      <c r="E22" s="31" t="s">
        <v>13</v>
      </c>
      <c r="F22" s="41"/>
      <c r="G22" s="42"/>
      <c r="H22" s="42"/>
      <c r="I22" s="43">
        <f>ROUND(I21*D21/100,0)</f>
        <v>4398632</v>
      </c>
      <c r="J22" s="44"/>
      <c r="K22" s="36"/>
    </row>
    <row r="23" spans="2:12" ht="16.5" thickBot="1" x14ac:dyDescent="0.25">
      <c r="B23" s="45" t="s">
        <v>15</v>
      </c>
      <c r="C23" s="46"/>
      <c r="D23" s="46"/>
      <c r="E23" s="47"/>
      <c r="F23" s="48"/>
      <c r="G23" s="49"/>
      <c r="H23" s="49"/>
      <c r="I23" s="50">
        <f>SUM(I19:I22)</f>
        <v>25344499</v>
      </c>
      <c r="J23" s="51"/>
      <c r="K23" s="52"/>
    </row>
    <row r="26" spans="2:12" ht="1.5" customHeight="1" x14ac:dyDescent="0.2"/>
    <row r="27" spans="2:12" ht="15.75" customHeight="1" x14ac:dyDescent="0.25">
      <c r="B27" s="13" t="s">
        <v>16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 x14ac:dyDescent="0.2">
      <c r="L28" s="54"/>
    </row>
    <row r="29" spans="2:12" ht="24" customHeight="1" x14ac:dyDescent="0.2">
      <c r="B29" s="55" t="s">
        <v>17</v>
      </c>
      <c r="C29" s="56"/>
      <c r="D29" s="56"/>
      <c r="E29" s="57"/>
      <c r="F29" s="58" t="s">
        <v>18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19</v>
      </c>
      <c r="J29" s="58" t="s">
        <v>13</v>
      </c>
    </row>
    <row r="30" spans="2:12" x14ac:dyDescent="0.2">
      <c r="B30" s="60" t="s">
        <v>107</v>
      </c>
      <c r="C30" s="61" t="s">
        <v>108</v>
      </c>
      <c r="D30" s="62"/>
      <c r="E30" s="63"/>
      <c r="F30" s="64">
        <f>G30+H30+I30</f>
        <v>25344499.1547</v>
      </c>
      <c r="G30" s="65">
        <v>0</v>
      </c>
      <c r="H30" s="66">
        <v>20945867.07</v>
      </c>
      <c r="I30" s="66">
        <f t="shared" ref="I30" si="0">(G30*SazbaDPH1)/100+(H30*SazbaDPH2)/100</f>
        <v>4398632.0847000005</v>
      </c>
      <c r="J30" s="67">
        <f t="shared" ref="J30" si="1">IF(CelkemObjekty=0,"",F30/CelkemObjekty*100)</f>
        <v>100</v>
      </c>
    </row>
    <row r="31" spans="2:12" ht="17.25" customHeight="1" x14ac:dyDescent="0.2">
      <c r="B31" s="73" t="s">
        <v>20</v>
      </c>
      <c r="C31" s="74"/>
      <c r="D31" s="75"/>
      <c r="E31" s="76"/>
      <c r="F31" s="77">
        <f>SUM(F30:F30)</f>
        <v>25344499.1547</v>
      </c>
      <c r="G31" s="77">
        <f>SUM(G30:G30)</f>
        <v>0</v>
      </c>
      <c r="H31" s="77">
        <f>SUM(H30:H30)</f>
        <v>20945867.07</v>
      </c>
      <c r="I31" s="77">
        <f>SUM(I30:I30)</f>
        <v>4398632.0847000005</v>
      </c>
      <c r="J31" s="78">
        <f t="shared" ref="J31" si="2">IF(CelkemObjekty=0,"",F31/CelkemObjekty*100)</f>
        <v>100</v>
      </c>
    </row>
    <row r="32" spans="2:12" x14ac:dyDescent="0.2">
      <c r="B32" s="79"/>
      <c r="C32" s="79"/>
      <c r="D32" s="79"/>
      <c r="E32" s="79"/>
      <c r="F32" s="79"/>
      <c r="G32" s="79"/>
      <c r="H32" s="79"/>
      <c r="I32" s="79"/>
      <c r="J32" s="79"/>
      <c r="K32" s="79"/>
    </row>
    <row r="33" spans="2:11" ht="9.75" customHeight="1" x14ac:dyDescent="0.2">
      <c r="B33" s="79"/>
      <c r="C33" s="79"/>
      <c r="D33" s="79"/>
      <c r="E33" s="79"/>
      <c r="F33" s="79"/>
      <c r="G33" s="79"/>
      <c r="H33" s="79"/>
      <c r="I33" s="79"/>
      <c r="J33" s="79"/>
      <c r="K33" s="79"/>
    </row>
    <row r="34" spans="2:11" ht="7.5" customHeight="1" x14ac:dyDescent="0.2">
      <c r="B34" s="79"/>
      <c r="C34" s="79"/>
      <c r="D34" s="79"/>
      <c r="E34" s="79"/>
      <c r="F34" s="79"/>
      <c r="G34" s="79"/>
      <c r="H34" s="79"/>
      <c r="I34" s="79"/>
      <c r="J34" s="79"/>
      <c r="K34" s="79"/>
    </row>
    <row r="35" spans="2:11" ht="18" x14ac:dyDescent="0.25">
      <c r="B35" s="13" t="s">
        <v>21</v>
      </c>
      <c r="C35" s="53"/>
      <c r="D35" s="53"/>
      <c r="E35" s="53"/>
      <c r="F35" s="53"/>
      <c r="G35" s="53"/>
      <c r="H35" s="53"/>
      <c r="I35" s="53"/>
      <c r="J35" s="53"/>
      <c r="K35" s="79"/>
    </row>
    <row r="36" spans="2:11" x14ac:dyDescent="0.2">
      <c r="K36" s="79"/>
    </row>
    <row r="37" spans="2:11" ht="25.5" x14ac:dyDescent="0.2">
      <c r="B37" s="80" t="s">
        <v>22</v>
      </c>
      <c r="C37" s="81" t="s">
        <v>23</v>
      </c>
      <c r="D37" s="56"/>
      <c r="E37" s="57"/>
      <c r="F37" s="58" t="s">
        <v>18</v>
      </c>
      <c r="G37" s="59" t="str">
        <f>CONCATENATE("Základ DPH ",SazbaDPH1," %")</f>
        <v>Základ DPH 15 %</v>
      </c>
      <c r="H37" s="58" t="str">
        <f>CONCATENATE("Základ DPH ",SazbaDPH2," %")</f>
        <v>Základ DPH 21 %</v>
      </c>
      <c r="I37" s="59" t="s">
        <v>19</v>
      </c>
      <c r="J37" s="58" t="s">
        <v>13</v>
      </c>
    </row>
    <row r="38" spans="2:11" x14ac:dyDescent="0.2">
      <c r="B38" s="82" t="s">
        <v>107</v>
      </c>
      <c r="C38" s="83" t="s">
        <v>346</v>
      </c>
      <c r="D38" s="62"/>
      <c r="E38" s="63"/>
      <c r="F38" s="64">
        <f>G38+H38+I38</f>
        <v>25344499.1547</v>
      </c>
      <c r="G38" s="65">
        <v>0</v>
      </c>
      <c r="H38" s="66">
        <v>20945867.07</v>
      </c>
      <c r="I38" s="71">
        <f t="shared" ref="I38" si="3">(G38*SazbaDPH1)/100+(H38*SazbaDPH2)/100</f>
        <v>4398632.0847000005</v>
      </c>
      <c r="J38" s="67">
        <f t="shared" ref="J38" si="4">IF(CelkemObjekty=0,"",F38/CelkemObjekty*100)</f>
        <v>100</v>
      </c>
    </row>
    <row r="39" spans="2:11" x14ac:dyDescent="0.2">
      <c r="B39" s="73" t="s">
        <v>20</v>
      </c>
      <c r="C39" s="74"/>
      <c r="D39" s="75"/>
      <c r="E39" s="76"/>
      <c r="F39" s="77">
        <f>SUM(F38:F38)</f>
        <v>25344499.1547</v>
      </c>
      <c r="G39" s="84">
        <f>SUM(G38:G38)</f>
        <v>0</v>
      </c>
      <c r="H39" s="77">
        <f>SUM(H38:H38)</f>
        <v>20945867.07</v>
      </c>
      <c r="I39" s="84">
        <f>SUM(I38:I38)</f>
        <v>4398632.0847000005</v>
      </c>
      <c r="J39" s="78">
        <f t="shared" ref="J39" si="5">IF(CelkemObjekty=0,"",F39/CelkemObjekty*100)</f>
        <v>100</v>
      </c>
    </row>
    <row r="40" spans="2:11" ht="9" customHeight="1" x14ac:dyDescent="0.2"/>
    <row r="41" spans="2:11" ht="6" customHeight="1" x14ac:dyDescent="0.2"/>
    <row r="42" spans="2:11" ht="3" customHeight="1" x14ac:dyDescent="0.2"/>
    <row r="43" spans="2:11" ht="6.75" customHeight="1" x14ac:dyDescent="0.2"/>
    <row r="44" spans="2:11" ht="20.25" customHeight="1" x14ac:dyDescent="0.25">
      <c r="B44" s="13" t="s">
        <v>24</v>
      </c>
      <c r="C44" s="53"/>
      <c r="D44" s="53"/>
      <c r="E44" s="53"/>
      <c r="F44" s="53"/>
      <c r="G44" s="53"/>
      <c r="H44" s="53"/>
      <c r="I44" s="53"/>
      <c r="J44" s="53"/>
    </row>
    <row r="45" spans="2:11" ht="9" customHeight="1" x14ac:dyDescent="0.2"/>
    <row r="46" spans="2:11" x14ac:dyDescent="0.2">
      <c r="B46" s="55" t="s">
        <v>25</v>
      </c>
      <c r="C46" s="56"/>
      <c r="D46" s="56"/>
      <c r="E46" s="58" t="s">
        <v>13</v>
      </c>
      <c r="F46" s="58" t="s">
        <v>26</v>
      </c>
      <c r="G46" s="59" t="s">
        <v>27</v>
      </c>
      <c r="H46" s="58" t="s">
        <v>28</v>
      </c>
      <c r="I46" s="59" t="s">
        <v>29</v>
      </c>
      <c r="J46" s="85" t="s">
        <v>30</v>
      </c>
    </row>
    <row r="47" spans="2:11" x14ac:dyDescent="0.2">
      <c r="B47" s="60" t="s">
        <v>101</v>
      </c>
      <c r="C47" s="61" t="s">
        <v>102</v>
      </c>
      <c r="D47" s="62"/>
      <c r="E47" s="86">
        <f>IF(SUM(SoucetDilu)=0,"",SUM(F47:J47)/SUM(SoucetDilu)*100)</f>
        <v>0.36852138778316779</v>
      </c>
      <c r="F47" s="66">
        <v>77190</v>
      </c>
      <c r="G47" s="65">
        <v>0</v>
      </c>
      <c r="H47" s="66">
        <v>0</v>
      </c>
      <c r="I47" s="65">
        <v>0</v>
      </c>
      <c r="J47" s="66">
        <v>0</v>
      </c>
    </row>
    <row r="48" spans="2:11" x14ac:dyDescent="0.2">
      <c r="B48" s="68" t="s">
        <v>122</v>
      </c>
      <c r="C48" s="69" t="s">
        <v>123</v>
      </c>
      <c r="D48" s="70"/>
      <c r="E48" s="87">
        <f>IF(SUM(SoucetDilu)=0,"",SUM(F48:J48)/SUM(SoucetDilu)*100)</f>
        <v>0.15812188578026323</v>
      </c>
      <c r="F48" s="72">
        <v>33120</v>
      </c>
      <c r="G48" s="71">
        <v>0</v>
      </c>
      <c r="H48" s="72">
        <v>0</v>
      </c>
      <c r="I48" s="71">
        <v>0</v>
      </c>
      <c r="J48" s="72">
        <v>0</v>
      </c>
    </row>
    <row r="49" spans="2:10" x14ac:dyDescent="0.2">
      <c r="B49" s="68" t="s">
        <v>128</v>
      </c>
      <c r="C49" s="69" t="s">
        <v>129</v>
      </c>
      <c r="D49" s="70"/>
      <c r="E49" s="87">
        <f>IF(SUM(SoucetDilu)=0,"",SUM(F49:J49)/SUM(SoucetDilu)*100)</f>
        <v>12.045560071021612</v>
      </c>
      <c r="F49" s="72">
        <v>2523047</v>
      </c>
      <c r="G49" s="71">
        <v>0</v>
      </c>
      <c r="H49" s="72">
        <v>0</v>
      </c>
      <c r="I49" s="71">
        <v>0</v>
      </c>
      <c r="J49" s="72">
        <v>0</v>
      </c>
    </row>
    <row r="50" spans="2:10" x14ac:dyDescent="0.2">
      <c r="B50" s="68" t="s">
        <v>152</v>
      </c>
      <c r="C50" s="69" t="s">
        <v>153</v>
      </c>
      <c r="D50" s="70"/>
      <c r="E50" s="87">
        <f>IF(SUM(SoucetDilu)=0,"",SUM(F50:J50)/SUM(SoucetDilu)*100)</f>
        <v>3.3443351747908934</v>
      </c>
      <c r="F50" s="72">
        <v>700500</v>
      </c>
      <c r="G50" s="71">
        <v>0</v>
      </c>
      <c r="H50" s="72">
        <v>0</v>
      </c>
      <c r="I50" s="71">
        <v>0</v>
      </c>
      <c r="J50" s="72">
        <v>0</v>
      </c>
    </row>
    <row r="51" spans="2:10" x14ac:dyDescent="0.2">
      <c r="B51" s="68" t="s">
        <v>157</v>
      </c>
      <c r="C51" s="69" t="s">
        <v>158</v>
      </c>
      <c r="D51" s="70"/>
      <c r="E51" s="87">
        <f>IF(SUM(SoucetDilu)=0,"",SUM(F51:J51)/SUM(SoucetDilu)*100)</f>
        <v>7.9946368159962757</v>
      </c>
      <c r="F51" s="72">
        <v>1674546</v>
      </c>
      <c r="G51" s="71">
        <v>0</v>
      </c>
      <c r="H51" s="72">
        <v>0</v>
      </c>
      <c r="I51" s="71">
        <v>0</v>
      </c>
      <c r="J51" s="72">
        <v>0</v>
      </c>
    </row>
    <row r="52" spans="2:10" x14ac:dyDescent="0.2">
      <c r="B52" s="68" t="s">
        <v>218</v>
      </c>
      <c r="C52" s="69" t="s">
        <v>219</v>
      </c>
      <c r="D52" s="70"/>
      <c r="E52" s="87">
        <f>IF(SUM(SoucetDilu)=0,"",SUM(F52:J52)/SUM(SoucetDilu)*100)</f>
        <v>0.73045436365882466</v>
      </c>
      <c r="F52" s="72">
        <v>0</v>
      </c>
      <c r="G52" s="71">
        <v>153000</v>
      </c>
      <c r="H52" s="72">
        <v>0</v>
      </c>
      <c r="I52" s="71">
        <v>0</v>
      </c>
      <c r="J52" s="72">
        <v>0</v>
      </c>
    </row>
    <row r="53" spans="2:10" x14ac:dyDescent="0.2">
      <c r="B53" s="68" t="s">
        <v>223</v>
      </c>
      <c r="C53" s="69" t="s">
        <v>224</v>
      </c>
      <c r="D53" s="70"/>
      <c r="E53" s="87">
        <f>IF(SUM(SoucetDilu)=0,"",SUM(F53:J53)/SUM(SoucetDilu)*100)</f>
        <v>1.2556176316488294</v>
      </c>
      <c r="F53" s="72">
        <v>0</v>
      </c>
      <c r="G53" s="71">
        <v>263000</v>
      </c>
      <c r="H53" s="72">
        <v>0</v>
      </c>
      <c r="I53" s="71">
        <v>0</v>
      </c>
      <c r="J53" s="72">
        <v>0</v>
      </c>
    </row>
    <row r="54" spans="2:10" x14ac:dyDescent="0.2">
      <c r="B54" s="68" t="s">
        <v>230</v>
      </c>
      <c r="C54" s="69" t="s">
        <v>231</v>
      </c>
      <c r="D54" s="70"/>
      <c r="E54" s="87">
        <f>IF(SUM(SoucetDilu)=0,"",SUM(F54:J54)/SUM(SoucetDilu)*100)</f>
        <v>1.1750647476564533</v>
      </c>
      <c r="F54" s="72">
        <v>0</v>
      </c>
      <c r="G54" s="71">
        <v>246127.5</v>
      </c>
      <c r="H54" s="72">
        <v>0</v>
      </c>
      <c r="I54" s="71">
        <v>0</v>
      </c>
      <c r="J54" s="72">
        <v>0</v>
      </c>
    </row>
    <row r="55" spans="2:10" x14ac:dyDescent="0.2">
      <c r="B55" s="68" t="s">
        <v>239</v>
      </c>
      <c r="C55" s="69" t="s">
        <v>240</v>
      </c>
      <c r="D55" s="70"/>
      <c r="E55" s="87">
        <f>IF(SUM(SoucetDilu)=0,"",SUM(F55:J55)/SUM(SoucetDilu)*100)</f>
        <v>1.972942913607904E-2</v>
      </c>
      <c r="F55" s="72">
        <v>0</v>
      </c>
      <c r="G55" s="71">
        <v>4132.5</v>
      </c>
      <c r="H55" s="72">
        <v>0</v>
      </c>
      <c r="I55" s="71">
        <v>0</v>
      </c>
      <c r="J55" s="72">
        <v>0</v>
      </c>
    </row>
    <row r="56" spans="2:10" x14ac:dyDescent="0.2">
      <c r="B56" s="68" t="s">
        <v>244</v>
      </c>
      <c r="C56" s="69" t="s">
        <v>245</v>
      </c>
      <c r="D56" s="70"/>
      <c r="E56" s="87">
        <f>IF(SUM(SoucetDilu)=0,"",SUM(F56:J56)/SUM(SoucetDilu)*100)</f>
        <v>0.56968279048097559</v>
      </c>
      <c r="F56" s="72">
        <v>0</v>
      </c>
      <c r="G56" s="71">
        <v>119325</v>
      </c>
      <c r="H56" s="72">
        <v>0</v>
      </c>
      <c r="I56" s="71">
        <v>0</v>
      </c>
      <c r="J56" s="72">
        <v>0</v>
      </c>
    </row>
    <row r="57" spans="2:10" x14ac:dyDescent="0.2">
      <c r="B57" s="68" t="s">
        <v>249</v>
      </c>
      <c r="C57" s="69" t="s">
        <v>250</v>
      </c>
      <c r="D57" s="70"/>
      <c r="E57" s="87">
        <f>IF(SUM(SoucetDilu)=0,"",SUM(F57:J57)/SUM(SoucetDilu)*100)</f>
        <v>4.2805561455866465</v>
      </c>
      <c r="F57" s="72">
        <v>0</v>
      </c>
      <c r="G57" s="71">
        <v>896599.60000000009</v>
      </c>
      <c r="H57" s="72">
        <v>0</v>
      </c>
      <c r="I57" s="71">
        <v>0</v>
      </c>
      <c r="J57" s="72">
        <v>0</v>
      </c>
    </row>
    <row r="58" spans="2:10" x14ac:dyDescent="0.2">
      <c r="B58" s="68" t="s">
        <v>262</v>
      </c>
      <c r="C58" s="69" t="s">
        <v>263</v>
      </c>
      <c r="D58" s="70"/>
      <c r="E58" s="87">
        <f>IF(SUM(SoucetDilu)=0,"",SUM(F58:J58)/SUM(SoucetDilu)*100)</f>
        <v>4.8338891712716343</v>
      </c>
      <c r="F58" s="72">
        <v>0</v>
      </c>
      <c r="G58" s="71">
        <v>1012500</v>
      </c>
      <c r="H58" s="72">
        <v>0</v>
      </c>
      <c r="I58" s="71">
        <v>0</v>
      </c>
      <c r="J58" s="72">
        <v>0</v>
      </c>
    </row>
    <row r="59" spans="2:10" x14ac:dyDescent="0.2">
      <c r="B59" s="68" t="s">
        <v>267</v>
      </c>
      <c r="C59" s="69" t="s">
        <v>268</v>
      </c>
      <c r="D59" s="70"/>
      <c r="E59" s="87">
        <f>IF(SUM(SoucetDilu)=0,"",SUM(F59:J59)/SUM(SoucetDilu)*100)</f>
        <v>0.61339069701232551</v>
      </c>
      <c r="F59" s="72">
        <v>0</v>
      </c>
      <c r="G59" s="71">
        <v>128480</v>
      </c>
      <c r="H59" s="72">
        <v>0</v>
      </c>
      <c r="I59" s="71">
        <v>0</v>
      </c>
      <c r="J59" s="72">
        <v>0</v>
      </c>
    </row>
    <row r="60" spans="2:10" x14ac:dyDescent="0.2">
      <c r="B60" s="68" t="s">
        <v>274</v>
      </c>
      <c r="C60" s="69" t="s">
        <v>275</v>
      </c>
      <c r="D60" s="70"/>
      <c r="E60" s="87">
        <f>IF(SUM(SoucetDilu)=0,"",SUM(F60:J60)/SUM(SoucetDilu)*100)</f>
        <v>2.7830311255401221</v>
      </c>
      <c r="F60" s="72">
        <v>0</v>
      </c>
      <c r="G60" s="71">
        <v>582930</v>
      </c>
      <c r="H60" s="72">
        <v>0</v>
      </c>
      <c r="I60" s="71">
        <v>0</v>
      </c>
      <c r="J60" s="72">
        <v>0</v>
      </c>
    </row>
    <row r="61" spans="2:10" x14ac:dyDescent="0.2">
      <c r="B61" s="68" t="s">
        <v>283</v>
      </c>
      <c r="C61" s="69" t="s">
        <v>284</v>
      </c>
      <c r="D61" s="70"/>
      <c r="E61" s="87">
        <f>IF(SUM(SoucetDilu)=0,"",SUM(F61:J61)/SUM(SoucetDilu)*100)</f>
        <v>1.667870797020983</v>
      </c>
      <c r="F61" s="72">
        <v>0</v>
      </c>
      <c r="G61" s="71">
        <v>349350</v>
      </c>
      <c r="H61" s="72">
        <v>0</v>
      </c>
      <c r="I61" s="71">
        <v>0</v>
      </c>
      <c r="J61" s="72">
        <v>0</v>
      </c>
    </row>
    <row r="62" spans="2:10" x14ac:dyDescent="0.2">
      <c r="B62" s="68" t="s">
        <v>288</v>
      </c>
      <c r="C62" s="69" t="s">
        <v>289</v>
      </c>
      <c r="D62" s="70"/>
      <c r="E62" s="87">
        <f>IF(SUM(SoucetDilu)=0,"",SUM(F62:J62)/SUM(SoucetDilu)*100)</f>
        <v>0.11575266816113508</v>
      </c>
      <c r="F62" s="72">
        <v>0</v>
      </c>
      <c r="G62" s="71">
        <v>24245.399999999998</v>
      </c>
      <c r="H62" s="72">
        <v>0</v>
      </c>
      <c r="I62" s="71">
        <v>0</v>
      </c>
      <c r="J62" s="72">
        <v>0</v>
      </c>
    </row>
    <row r="63" spans="2:10" x14ac:dyDescent="0.2">
      <c r="B63" s="68" t="s">
        <v>293</v>
      </c>
      <c r="C63" s="69" t="s">
        <v>294</v>
      </c>
      <c r="D63" s="70"/>
      <c r="E63" s="87">
        <f>IF(SUM(SoucetDilu)=0,"",SUM(F63:J63)/SUM(SoucetDilu)*100)</f>
        <v>2.9027206085265713</v>
      </c>
      <c r="F63" s="72">
        <v>0</v>
      </c>
      <c r="G63" s="71">
        <v>608000</v>
      </c>
      <c r="H63" s="72">
        <v>0</v>
      </c>
      <c r="I63" s="71">
        <v>0</v>
      </c>
      <c r="J63" s="72">
        <v>0</v>
      </c>
    </row>
    <row r="64" spans="2:10" x14ac:dyDescent="0.2">
      <c r="B64" s="68" t="s">
        <v>170</v>
      </c>
      <c r="C64" s="69" t="s">
        <v>171</v>
      </c>
      <c r="D64" s="70"/>
      <c r="E64" s="87">
        <f>IF(SUM(SoucetDilu)=0,"",SUM(F64:J64)/SUM(SoucetDilu)*100)</f>
        <v>1.0727653301577642</v>
      </c>
      <c r="F64" s="72">
        <v>224700</v>
      </c>
      <c r="G64" s="71">
        <v>0</v>
      </c>
      <c r="H64" s="72">
        <v>0</v>
      </c>
      <c r="I64" s="71">
        <v>0</v>
      </c>
      <c r="J64" s="72">
        <v>0</v>
      </c>
    </row>
    <row r="65" spans="2:10" x14ac:dyDescent="0.2">
      <c r="B65" s="68" t="s">
        <v>175</v>
      </c>
      <c r="C65" s="69" t="s">
        <v>176</v>
      </c>
      <c r="D65" s="70"/>
      <c r="E65" s="87">
        <f>IF(SUM(SoucetDilu)=0,"",SUM(F65:J65)/SUM(SoucetDilu)*100)</f>
        <v>0.47742115271818608</v>
      </c>
      <c r="F65" s="72">
        <v>100000</v>
      </c>
      <c r="G65" s="71">
        <v>0</v>
      </c>
      <c r="H65" s="72">
        <v>0</v>
      </c>
      <c r="I65" s="71">
        <v>0</v>
      </c>
      <c r="J65" s="72">
        <v>0</v>
      </c>
    </row>
    <row r="66" spans="2:10" x14ac:dyDescent="0.2">
      <c r="B66" s="68" t="s">
        <v>181</v>
      </c>
      <c r="C66" s="69" t="s">
        <v>182</v>
      </c>
      <c r="D66" s="70"/>
      <c r="E66" s="87">
        <f>IF(SUM(SoucetDilu)=0,"",SUM(F66:J66)/SUM(SoucetDilu)*100)</f>
        <v>7.5230392464989473</v>
      </c>
      <c r="F66" s="72">
        <v>1575765.8</v>
      </c>
      <c r="G66" s="71">
        <v>0</v>
      </c>
      <c r="H66" s="72">
        <v>0</v>
      </c>
      <c r="I66" s="71">
        <v>0</v>
      </c>
      <c r="J66" s="72">
        <v>0</v>
      </c>
    </row>
    <row r="67" spans="2:10" x14ac:dyDescent="0.2">
      <c r="B67" s="68" t="s">
        <v>201</v>
      </c>
      <c r="C67" s="69" t="s">
        <v>202</v>
      </c>
      <c r="D67" s="70"/>
      <c r="E67" s="87">
        <f>IF(SUM(SoucetDilu)=0,"",SUM(F67:J67)/SUM(SoucetDilu)*100)</f>
        <v>6.0080110121514689</v>
      </c>
      <c r="F67" s="72">
        <v>1258430</v>
      </c>
      <c r="G67" s="71">
        <v>0</v>
      </c>
      <c r="H67" s="72">
        <v>0</v>
      </c>
      <c r="I67" s="71">
        <v>0</v>
      </c>
      <c r="J67" s="72">
        <v>0</v>
      </c>
    </row>
    <row r="68" spans="2:10" x14ac:dyDescent="0.2">
      <c r="B68" s="68" t="s">
        <v>213</v>
      </c>
      <c r="C68" s="69" t="s">
        <v>214</v>
      </c>
      <c r="D68" s="70"/>
      <c r="E68" s="87">
        <f>IF(SUM(SoucetDilu)=0,"",SUM(F68:J68)/SUM(SoucetDilu)*100)</f>
        <v>3.0451197744528279E-2</v>
      </c>
      <c r="F68" s="72">
        <v>6378.2674000000006</v>
      </c>
      <c r="G68" s="71">
        <v>0</v>
      </c>
      <c r="H68" s="72">
        <v>0</v>
      </c>
      <c r="I68" s="71">
        <v>0</v>
      </c>
      <c r="J68" s="72">
        <v>0</v>
      </c>
    </row>
    <row r="69" spans="2:10" x14ac:dyDescent="0.2">
      <c r="B69" s="68" t="s">
        <v>321</v>
      </c>
      <c r="C69" s="69" t="s">
        <v>322</v>
      </c>
      <c r="D69" s="70"/>
      <c r="E69" s="87">
        <f>IF(SUM(SoucetDilu)=0,"",SUM(F69:J69)/SUM(SoucetDilu)*100)</f>
        <v>2.0171043702343359</v>
      </c>
      <c r="F69" s="72">
        <v>0</v>
      </c>
      <c r="G69" s="71">
        <v>0</v>
      </c>
      <c r="H69" s="72">
        <v>0</v>
      </c>
      <c r="I69" s="71">
        <v>422500</v>
      </c>
      <c r="J69" s="72">
        <v>0</v>
      </c>
    </row>
    <row r="70" spans="2:10" x14ac:dyDescent="0.2">
      <c r="B70" s="68" t="s">
        <v>326</v>
      </c>
      <c r="C70" s="69" t="s">
        <v>327</v>
      </c>
      <c r="D70" s="70"/>
      <c r="E70" s="87">
        <f>IF(SUM(SoucetDilu)=0,"",SUM(F70:J70)/SUM(SoucetDilu)*100)</f>
        <v>10.025844207081908</v>
      </c>
      <c r="F70" s="72">
        <v>0</v>
      </c>
      <c r="G70" s="71">
        <v>0</v>
      </c>
      <c r="H70" s="72">
        <v>0</v>
      </c>
      <c r="I70" s="71">
        <v>2100000</v>
      </c>
      <c r="J70" s="72">
        <v>0</v>
      </c>
    </row>
    <row r="71" spans="2:10" x14ac:dyDescent="0.2">
      <c r="B71" s="68" t="s">
        <v>334</v>
      </c>
      <c r="C71" s="69" t="s">
        <v>335</v>
      </c>
      <c r="D71" s="70"/>
      <c r="E71" s="87">
        <f>IF(SUM(SoucetDilu)=0,"",SUM(F71:J71)/SUM(SoucetDilu)*100)</f>
        <v>5.9677644089773256</v>
      </c>
      <c r="F71" s="72">
        <v>0</v>
      </c>
      <c r="G71" s="71">
        <v>0</v>
      </c>
      <c r="H71" s="72">
        <v>0</v>
      </c>
      <c r="I71" s="71">
        <v>1250000</v>
      </c>
      <c r="J71" s="72">
        <v>0</v>
      </c>
    </row>
    <row r="72" spans="2:10" x14ac:dyDescent="0.2">
      <c r="B72" s="68" t="s">
        <v>339</v>
      </c>
      <c r="C72" s="69" t="s">
        <v>340</v>
      </c>
      <c r="D72" s="70"/>
      <c r="E72" s="87">
        <f>IF(SUM(SoucetDilu)=0,"",SUM(F72:J72)/SUM(SoucetDilu)*100)</f>
        <v>22.018663563362743</v>
      </c>
      <c r="F72" s="72">
        <v>0</v>
      </c>
      <c r="G72" s="71">
        <v>0</v>
      </c>
      <c r="H72" s="72">
        <v>0</v>
      </c>
      <c r="I72" s="71">
        <v>4612000</v>
      </c>
      <c r="J72" s="72">
        <v>0</v>
      </c>
    </row>
    <row r="73" spans="2:10" x14ac:dyDescent="0.2">
      <c r="B73" s="73" t="s">
        <v>20</v>
      </c>
      <c r="C73" s="74"/>
      <c r="D73" s="75"/>
      <c r="E73" s="88">
        <f>IF(SUM(SoucetDilu)=0,"",SUM(F73:J73)/SUM(SoucetDilu)*100)</f>
        <v>100</v>
      </c>
      <c r="F73" s="77">
        <f>SUM(F47:F72)</f>
        <v>8173677.0674000001</v>
      </c>
      <c r="G73" s="84">
        <f>SUM(G47:G72)</f>
        <v>4387690</v>
      </c>
      <c r="H73" s="77">
        <f>SUM(H47:H72)</f>
        <v>0</v>
      </c>
      <c r="I73" s="84">
        <f>SUM(I47:I72)</f>
        <v>8384500</v>
      </c>
      <c r="J73" s="77">
        <f>SUM(J47:J72)</f>
        <v>0</v>
      </c>
    </row>
    <row r="75" spans="2:10" ht="2.25" customHeight="1" x14ac:dyDescent="0.2"/>
    <row r="76" spans="2:10" ht="1.5" customHeight="1" x14ac:dyDescent="0.2"/>
    <row r="77" spans="2:10" ht="0.75" customHeight="1" x14ac:dyDescent="0.2"/>
    <row r="78" spans="2:10" ht="0.75" customHeight="1" x14ac:dyDescent="0.2"/>
    <row r="79" spans="2:10" ht="0.75" customHeight="1" x14ac:dyDescent="0.2"/>
    <row r="80" spans="2:10" ht="18" x14ac:dyDescent="0.25">
      <c r="B80" s="13" t="s">
        <v>31</v>
      </c>
      <c r="C80" s="53"/>
      <c r="D80" s="53"/>
      <c r="E80" s="53"/>
      <c r="F80" s="53"/>
      <c r="G80" s="53"/>
      <c r="H80" s="53"/>
      <c r="I80" s="53"/>
      <c r="J80" s="53"/>
    </row>
    <row r="82" spans="2:10" x14ac:dyDescent="0.2">
      <c r="B82" s="55" t="s">
        <v>32</v>
      </c>
      <c r="C82" s="56"/>
      <c r="D82" s="56"/>
      <c r="E82" s="89"/>
      <c r="F82" s="90"/>
      <c r="G82" s="59"/>
      <c r="H82" s="58" t="s">
        <v>18</v>
      </c>
      <c r="I82" s="1"/>
      <c r="J82" s="1"/>
    </row>
    <row r="83" spans="2:10" x14ac:dyDescent="0.2">
      <c r="B83" s="73" t="s">
        <v>20</v>
      </c>
      <c r="C83" s="74"/>
      <c r="D83" s="75"/>
      <c r="E83" s="91"/>
      <c r="F83" s="92"/>
      <c r="G83" s="84"/>
      <c r="H83" s="77">
        <v>0</v>
      </c>
      <c r="I83" s="1"/>
      <c r="J83" s="1"/>
    </row>
    <row r="84" spans="2:10" x14ac:dyDescent="0.2">
      <c r="I84" s="1"/>
      <c r="J84" s="1"/>
    </row>
  </sheetData>
  <sortState ref="B831:K85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3" t="s">
        <v>33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34</v>
      </c>
      <c r="B2" s="96"/>
      <c r="C2" s="97" t="s">
        <v>107</v>
      </c>
      <c r="D2" s="97" t="s">
        <v>111</v>
      </c>
      <c r="E2" s="98"/>
      <c r="F2" s="99" t="s">
        <v>35</v>
      </c>
      <c r="G2" s="100" t="s">
        <v>110</v>
      </c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36</v>
      </c>
      <c r="B4" s="102"/>
      <c r="C4" s="103"/>
      <c r="D4" s="103"/>
      <c r="E4" s="104"/>
      <c r="F4" s="105" t="s">
        <v>37</v>
      </c>
      <c r="G4" s="108"/>
    </row>
    <row r="5" spans="1:57" ht="12.95" customHeight="1" x14ac:dyDescent="0.2">
      <c r="A5" s="109" t="s">
        <v>107</v>
      </c>
      <c r="B5" s="110"/>
      <c r="C5" s="111" t="s">
        <v>108</v>
      </c>
      <c r="D5" s="112"/>
      <c r="E5" s="110"/>
      <c r="F5" s="105" t="s">
        <v>38</v>
      </c>
      <c r="G5" s="106"/>
    </row>
    <row r="6" spans="1:57" ht="12.95" customHeight="1" x14ac:dyDescent="0.2">
      <c r="A6" s="107" t="s">
        <v>39</v>
      </c>
      <c r="B6" s="102"/>
      <c r="C6" s="103"/>
      <c r="D6" s="103"/>
      <c r="E6" s="104"/>
      <c r="F6" s="113" t="s">
        <v>40</v>
      </c>
      <c r="G6" s="114">
        <v>0</v>
      </c>
      <c r="O6" s="115"/>
    </row>
    <row r="7" spans="1:57" ht="12.95" customHeight="1" x14ac:dyDescent="0.2">
      <c r="A7" s="116" t="s">
        <v>104</v>
      </c>
      <c r="B7" s="117"/>
      <c r="C7" s="118" t="s">
        <v>105</v>
      </c>
      <c r="D7" s="119"/>
      <c r="E7" s="119"/>
      <c r="F7" s="120" t="s">
        <v>41</v>
      </c>
      <c r="G7" s="114">
        <f>IF(G6=0,,ROUND((F30+F32)/G6,1))</f>
        <v>0</v>
      </c>
    </row>
    <row r="8" spans="1:57" x14ac:dyDescent="0.2">
      <c r="A8" s="121" t="s">
        <v>42</v>
      </c>
      <c r="B8" s="105"/>
      <c r="C8" s="122"/>
      <c r="D8" s="122"/>
      <c r="E8" s="123"/>
      <c r="F8" s="124" t="s">
        <v>43</v>
      </c>
      <c r="G8" s="125"/>
      <c r="H8" s="126"/>
      <c r="I8" s="127"/>
    </row>
    <row r="9" spans="1:57" x14ac:dyDescent="0.2">
      <c r="A9" s="121" t="s">
        <v>44</v>
      </c>
      <c r="B9" s="105"/>
      <c r="C9" s="122"/>
      <c r="D9" s="122"/>
      <c r="E9" s="123"/>
      <c r="F9" s="105"/>
      <c r="G9" s="128"/>
      <c r="H9" s="129"/>
    </row>
    <row r="10" spans="1:57" x14ac:dyDescent="0.2">
      <c r="A10" s="121" t="s">
        <v>45</v>
      </c>
      <c r="B10" s="105"/>
      <c r="C10" s="122"/>
      <c r="D10" s="122"/>
      <c r="E10" s="122"/>
      <c r="F10" s="130"/>
      <c r="G10" s="131"/>
      <c r="H10" s="132"/>
    </row>
    <row r="11" spans="1:57" ht="13.5" customHeight="1" x14ac:dyDescent="0.2">
      <c r="A11" s="121" t="s">
        <v>46</v>
      </c>
      <c r="B11" s="105"/>
      <c r="C11" s="122" t="s">
        <v>345</v>
      </c>
      <c r="D11" s="122"/>
      <c r="E11" s="122"/>
      <c r="F11" s="133" t="s">
        <v>47</v>
      </c>
      <c r="G11" s="134"/>
      <c r="H11" s="129"/>
      <c r="BA11" s="135"/>
      <c r="BB11" s="135"/>
      <c r="BC11" s="135"/>
      <c r="BD11" s="135"/>
      <c r="BE11" s="135"/>
    </row>
    <row r="12" spans="1:57" ht="12.75" customHeight="1" x14ac:dyDescent="0.2">
      <c r="A12" s="136" t="s">
        <v>48</v>
      </c>
      <c r="B12" s="102"/>
      <c r="C12" s="137"/>
      <c r="D12" s="137"/>
      <c r="E12" s="137"/>
      <c r="F12" s="138" t="s">
        <v>49</v>
      </c>
      <c r="G12" s="139"/>
      <c r="H12" s="129"/>
    </row>
    <row r="13" spans="1:57" ht="28.5" customHeight="1" thickBot="1" x14ac:dyDescent="0.25">
      <c r="A13" s="140" t="s">
        <v>50</v>
      </c>
      <c r="B13" s="141"/>
      <c r="C13" s="141"/>
      <c r="D13" s="141"/>
      <c r="E13" s="142"/>
      <c r="F13" s="142"/>
      <c r="G13" s="143"/>
      <c r="H13" s="129"/>
    </row>
    <row r="14" spans="1:57" ht="17.25" customHeight="1" thickBot="1" x14ac:dyDescent="0.25">
      <c r="A14" s="144" t="s">
        <v>51</v>
      </c>
      <c r="B14" s="145"/>
      <c r="C14" s="146"/>
      <c r="D14" s="147" t="s">
        <v>52</v>
      </c>
      <c r="E14" s="148"/>
      <c r="F14" s="148"/>
      <c r="G14" s="146"/>
    </row>
    <row r="15" spans="1:57" ht="15.95" customHeight="1" x14ac:dyDescent="0.2">
      <c r="A15" s="149"/>
      <c r="B15" s="150" t="s">
        <v>53</v>
      </c>
      <c r="C15" s="151">
        <f>'01 01 Rek'!E33</f>
        <v>8173677.0674000001</v>
      </c>
      <c r="D15" s="152">
        <f>'01 01 Rek'!A41</f>
        <v>0</v>
      </c>
      <c r="E15" s="153"/>
      <c r="F15" s="154"/>
      <c r="G15" s="151">
        <f>'01 01 Rek'!I41</f>
        <v>0</v>
      </c>
    </row>
    <row r="16" spans="1:57" ht="15.95" customHeight="1" x14ac:dyDescent="0.2">
      <c r="A16" s="149" t="s">
        <v>54</v>
      </c>
      <c r="B16" s="150" t="s">
        <v>55</v>
      </c>
      <c r="C16" s="151">
        <f>'01 01 Rek'!F33</f>
        <v>4387690</v>
      </c>
      <c r="D16" s="101"/>
      <c r="E16" s="155"/>
      <c r="F16" s="156"/>
      <c r="G16" s="151"/>
    </row>
    <row r="17" spans="1:7" ht="15.95" customHeight="1" x14ac:dyDescent="0.2">
      <c r="A17" s="149" t="s">
        <v>56</v>
      </c>
      <c r="B17" s="150" t="s">
        <v>57</v>
      </c>
      <c r="C17" s="151">
        <f>'01 01 Rek'!H33</f>
        <v>8384500</v>
      </c>
      <c r="D17" s="101"/>
      <c r="E17" s="155"/>
      <c r="F17" s="156"/>
      <c r="G17" s="151"/>
    </row>
    <row r="18" spans="1:7" ht="15.95" customHeight="1" x14ac:dyDescent="0.2">
      <c r="A18" s="157" t="s">
        <v>58</v>
      </c>
      <c r="B18" s="158" t="s">
        <v>59</v>
      </c>
      <c r="C18" s="151">
        <f>'01 01 Rek'!G33</f>
        <v>0</v>
      </c>
      <c r="D18" s="101"/>
      <c r="E18" s="155"/>
      <c r="F18" s="156"/>
      <c r="G18" s="151"/>
    </row>
    <row r="19" spans="1:7" ht="15.95" customHeight="1" x14ac:dyDescent="0.2">
      <c r="A19" s="159" t="s">
        <v>60</v>
      </c>
      <c r="B19" s="150"/>
      <c r="C19" s="151">
        <f>SUM(C15:C18)</f>
        <v>20945867.067400001</v>
      </c>
      <c r="D19" s="101"/>
      <c r="E19" s="155"/>
      <c r="F19" s="156"/>
      <c r="G19" s="151"/>
    </row>
    <row r="20" spans="1:7" ht="15.95" customHeight="1" x14ac:dyDescent="0.2">
      <c r="A20" s="159"/>
      <c r="B20" s="150"/>
      <c r="C20" s="151"/>
      <c r="D20" s="101"/>
      <c r="E20" s="155"/>
      <c r="F20" s="156"/>
      <c r="G20" s="151"/>
    </row>
    <row r="21" spans="1:7" ht="15.95" customHeight="1" x14ac:dyDescent="0.2">
      <c r="A21" s="159" t="s">
        <v>30</v>
      </c>
      <c r="B21" s="150"/>
      <c r="C21" s="151">
        <f>'01 01 Rek'!I33</f>
        <v>0</v>
      </c>
      <c r="D21" s="101"/>
      <c r="E21" s="155"/>
      <c r="F21" s="156"/>
      <c r="G21" s="151"/>
    </row>
    <row r="22" spans="1:7" ht="15.95" customHeight="1" x14ac:dyDescent="0.2">
      <c r="A22" s="160" t="s">
        <v>61</v>
      </c>
      <c r="B22" s="129"/>
      <c r="C22" s="151">
        <f>C19+C21</f>
        <v>20945867.067400001</v>
      </c>
      <c r="D22" s="101" t="s">
        <v>62</v>
      </c>
      <c r="E22" s="155"/>
      <c r="F22" s="156"/>
      <c r="G22" s="151">
        <f>G23-SUM(G15:G21)</f>
        <v>0</v>
      </c>
    </row>
    <row r="23" spans="1:7" ht="15.95" customHeight="1" thickBot="1" x14ac:dyDescent="0.25">
      <c r="A23" s="161" t="s">
        <v>63</v>
      </c>
      <c r="B23" s="162"/>
      <c r="C23" s="163">
        <f>C22+G23</f>
        <v>20945867.067400001</v>
      </c>
      <c r="D23" s="164" t="s">
        <v>64</v>
      </c>
      <c r="E23" s="165"/>
      <c r="F23" s="166"/>
      <c r="G23" s="151">
        <f>'01 01 Rek'!H39</f>
        <v>0</v>
      </c>
    </row>
    <row r="24" spans="1:7" x14ac:dyDescent="0.2">
      <c r="A24" s="167" t="s">
        <v>65</v>
      </c>
      <c r="B24" s="168"/>
      <c r="C24" s="169"/>
      <c r="D24" s="168" t="s">
        <v>66</v>
      </c>
      <c r="E24" s="168"/>
      <c r="F24" s="170" t="s">
        <v>67</v>
      </c>
      <c r="G24" s="171"/>
    </row>
    <row r="25" spans="1:7" x14ac:dyDescent="0.2">
      <c r="A25" s="160" t="s">
        <v>68</v>
      </c>
      <c r="B25" s="129"/>
      <c r="C25" s="172"/>
      <c r="D25" s="129" t="s">
        <v>68</v>
      </c>
      <c r="F25" s="173" t="s">
        <v>68</v>
      </c>
      <c r="G25" s="174"/>
    </row>
    <row r="26" spans="1:7" ht="37.5" customHeight="1" x14ac:dyDescent="0.2">
      <c r="A26" s="160" t="s">
        <v>69</v>
      </c>
      <c r="B26" s="175"/>
      <c r="C26" s="172"/>
      <c r="D26" s="129" t="s">
        <v>69</v>
      </c>
      <c r="F26" s="173" t="s">
        <v>69</v>
      </c>
      <c r="G26" s="174"/>
    </row>
    <row r="27" spans="1:7" x14ac:dyDescent="0.2">
      <c r="A27" s="160"/>
      <c r="B27" s="176"/>
      <c r="C27" s="172"/>
      <c r="D27" s="129"/>
      <c r="F27" s="173"/>
      <c r="G27" s="174"/>
    </row>
    <row r="28" spans="1:7" x14ac:dyDescent="0.2">
      <c r="A28" s="160" t="s">
        <v>70</v>
      </c>
      <c r="B28" s="129"/>
      <c r="C28" s="172"/>
      <c r="D28" s="173" t="s">
        <v>71</v>
      </c>
      <c r="E28" s="172"/>
      <c r="F28" s="177" t="s">
        <v>71</v>
      </c>
      <c r="G28" s="174"/>
    </row>
    <row r="29" spans="1:7" ht="69" customHeight="1" x14ac:dyDescent="0.2">
      <c r="A29" s="160"/>
      <c r="B29" s="129"/>
      <c r="C29" s="178"/>
      <c r="D29" s="179"/>
      <c r="E29" s="178"/>
      <c r="F29" s="129"/>
      <c r="G29" s="174"/>
    </row>
    <row r="30" spans="1:7" x14ac:dyDescent="0.2">
      <c r="A30" s="180" t="s">
        <v>12</v>
      </c>
      <c r="B30" s="181"/>
      <c r="C30" s="182">
        <v>21</v>
      </c>
      <c r="D30" s="181" t="s">
        <v>72</v>
      </c>
      <c r="E30" s="183"/>
      <c r="F30" s="184">
        <f>C23-F32</f>
        <v>20945867.067400001</v>
      </c>
      <c r="G30" s="185"/>
    </row>
    <row r="31" spans="1:7" x14ac:dyDescent="0.2">
      <c r="A31" s="180" t="s">
        <v>73</v>
      </c>
      <c r="B31" s="181"/>
      <c r="C31" s="182">
        <f>C30</f>
        <v>21</v>
      </c>
      <c r="D31" s="181" t="s">
        <v>74</v>
      </c>
      <c r="E31" s="183"/>
      <c r="F31" s="184">
        <f>ROUND(PRODUCT(F30,C31/100),0)</f>
        <v>4398632</v>
      </c>
      <c r="G31" s="185"/>
    </row>
    <row r="32" spans="1:7" x14ac:dyDescent="0.2">
      <c r="A32" s="180" t="s">
        <v>12</v>
      </c>
      <c r="B32" s="181"/>
      <c r="C32" s="182">
        <v>0</v>
      </c>
      <c r="D32" s="181" t="s">
        <v>74</v>
      </c>
      <c r="E32" s="183"/>
      <c r="F32" s="184">
        <v>0</v>
      </c>
      <c r="G32" s="185"/>
    </row>
    <row r="33" spans="1:8" x14ac:dyDescent="0.2">
      <c r="A33" s="180" t="s">
        <v>73</v>
      </c>
      <c r="B33" s="186"/>
      <c r="C33" s="187">
        <f>C32</f>
        <v>0</v>
      </c>
      <c r="D33" s="181" t="s">
        <v>74</v>
      </c>
      <c r="E33" s="156"/>
      <c r="F33" s="184">
        <f>ROUND(PRODUCT(F32,C33/100),0)</f>
        <v>0</v>
      </c>
      <c r="G33" s="185"/>
    </row>
    <row r="34" spans="1:8" s="193" customFormat="1" ht="19.5" customHeight="1" thickBot="1" x14ac:dyDescent="0.3">
      <c r="A34" s="188" t="s">
        <v>75</v>
      </c>
      <c r="B34" s="189"/>
      <c r="C34" s="189"/>
      <c r="D34" s="189"/>
      <c r="E34" s="190"/>
      <c r="F34" s="191">
        <f>ROUND(SUM(F30:F33),0)</f>
        <v>25344499</v>
      </c>
      <c r="G34" s="192"/>
    </row>
    <row r="36" spans="1:8" x14ac:dyDescent="0.2">
      <c r="A36" s="2" t="s">
        <v>76</v>
      </c>
      <c r="B36" s="2"/>
      <c r="C36" s="2"/>
      <c r="D36" s="2"/>
      <c r="E36" s="2"/>
      <c r="F36" s="2"/>
      <c r="G36" s="2"/>
      <c r="H36" s="1" t="s">
        <v>2</v>
      </c>
    </row>
    <row r="37" spans="1:8" ht="14.25" customHeight="1" x14ac:dyDescent="0.2">
      <c r="A37" s="2"/>
      <c r="B37" s="194"/>
      <c r="C37" s="194"/>
      <c r="D37" s="194"/>
      <c r="E37" s="194"/>
      <c r="F37" s="194"/>
      <c r="G37" s="194"/>
      <c r="H37" s="1" t="s">
        <v>2</v>
      </c>
    </row>
    <row r="38" spans="1:8" ht="12.75" customHeight="1" x14ac:dyDescent="0.2">
      <c r="A38" s="195"/>
      <c r="B38" s="194"/>
      <c r="C38" s="194"/>
      <c r="D38" s="194"/>
      <c r="E38" s="194"/>
      <c r="F38" s="194"/>
      <c r="G38" s="194"/>
      <c r="H38" s="1" t="s">
        <v>2</v>
      </c>
    </row>
    <row r="39" spans="1:8" x14ac:dyDescent="0.2">
      <c r="A39" s="195"/>
      <c r="B39" s="194"/>
      <c r="C39" s="194"/>
      <c r="D39" s="194"/>
      <c r="E39" s="194"/>
      <c r="F39" s="194"/>
      <c r="G39" s="194"/>
      <c r="H39" s="1" t="s">
        <v>2</v>
      </c>
    </row>
    <row r="40" spans="1:8" x14ac:dyDescent="0.2">
      <c r="A40" s="195"/>
      <c r="B40" s="194"/>
      <c r="C40" s="194"/>
      <c r="D40" s="194"/>
      <c r="E40" s="194"/>
      <c r="F40" s="194"/>
      <c r="G40" s="194"/>
      <c r="H40" s="1" t="s">
        <v>2</v>
      </c>
    </row>
    <row r="41" spans="1:8" x14ac:dyDescent="0.2">
      <c r="A41" s="195"/>
      <c r="B41" s="194"/>
      <c r="C41" s="194"/>
      <c r="D41" s="194"/>
      <c r="E41" s="194"/>
      <c r="F41" s="194"/>
      <c r="G41" s="194"/>
      <c r="H41" s="1" t="s">
        <v>2</v>
      </c>
    </row>
    <row r="42" spans="1:8" x14ac:dyDescent="0.2">
      <c r="A42" s="195"/>
      <c r="B42" s="194"/>
      <c r="C42" s="194"/>
      <c r="D42" s="194"/>
      <c r="E42" s="194"/>
      <c r="F42" s="194"/>
      <c r="G42" s="194"/>
      <c r="H42" s="1" t="s">
        <v>2</v>
      </c>
    </row>
    <row r="43" spans="1:8" x14ac:dyDescent="0.2">
      <c r="A43" s="195"/>
      <c r="B43" s="194"/>
      <c r="C43" s="194"/>
      <c r="D43" s="194"/>
      <c r="E43" s="194"/>
      <c r="F43" s="194"/>
      <c r="G43" s="194"/>
      <c r="H43" s="1" t="s">
        <v>2</v>
      </c>
    </row>
    <row r="44" spans="1:8" ht="12.75" customHeight="1" x14ac:dyDescent="0.2">
      <c r="A44" s="195"/>
      <c r="B44" s="194"/>
      <c r="C44" s="194"/>
      <c r="D44" s="194"/>
      <c r="E44" s="194"/>
      <c r="F44" s="194"/>
      <c r="G44" s="194"/>
      <c r="H44" s="1" t="s">
        <v>2</v>
      </c>
    </row>
    <row r="45" spans="1:8" ht="12.75" customHeight="1" x14ac:dyDescent="0.2">
      <c r="A45" s="195"/>
      <c r="B45" s="194"/>
      <c r="C45" s="194"/>
      <c r="D45" s="194"/>
      <c r="E45" s="194"/>
      <c r="F45" s="194"/>
      <c r="G45" s="194"/>
      <c r="H45" s="1" t="s">
        <v>2</v>
      </c>
    </row>
    <row r="46" spans="1:8" x14ac:dyDescent="0.2">
      <c r="B46" s="196"/>
      <c r="C46" s="196"/>
      <c r="D46" s="196"/>
      <c r="E46" s="196"/>
      <c r="F46" s="196"/>
      <c r="G46" s="196"/>
    </row>
    <row r="47" spans="1:8" x14ac:dyDescent="0.2">
      <c r="B47" s="196"/>
      <c r="C47" s="196"/>
      <c r="D47" s="196"/>
      <c r="E47" s="196"/>
      <c r="F47" s="196"/>
      <c r="G47" s="196"/>
    </row>
    <row r="48" spans="1:8" x14ac:dyDescent="0.2">
      <c r="B48" s="196"/>
      <c r="C48" s="196"/>
      <c r="D48" s="196"/>
      <c r="E48" s="196"/>
      <c r="F48" s="196"/>
      <c r="G48" s="196"/>
    </row>
    <row r="49" spans="2:7" x14ac:dyDescent="0.2">
      <c r="B49" s="196"/>
      <c r="C49" s="196"/>
      <c r="D49" s="196"/>
      <c r="E49" s="196"/>
      <c r="F49" s="196"/>
      <c r="G49" s="196"/>
    </row>
    <row r="50" spans="2:7" x14ac:dyDescent="0.2">
      <c r="B50" s="196"/>
      <c r="C50" s="196"/>
      <c r="D50" s="196"/>
      <c r="E50" s="196"/>
      <c r="F50" s="196"/>
      <c r="G50" s="196"/>
    </row>
    <row r="51" spans="2:7" x14ac:dyDescent="0.2">
      <c r="B51" s="196"/>
      <c r="C51" s="196"/>
      <c r="D51" s="196"/>
      <c r="E51" s="196"/>
      <c r="F51" s="196"/>
      <c r="G51" s="196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197" t="s">
        <v>3</v>
      </c>
      <c r="B1" s="198"/>
      <c r="C1" s="199" t="s">
        <v>106</v>
      </c>
      <c r="D1" s="200"/>
      <c r="E1" s="201"/>
      <c r="F1" s="200"/>
      <c r="G1" s="202" t="s">
        <v>77</v>
      </c>
      <c r="H1" s="203" t="s">
        <v>107</v>
      </c>
      <c r="I1" s="204"/>
    </row>
    <row r="2" spans="1:9" ht="13.5" thickBot="1" x14ac:dyDescent="0.25">
      <c r="A2" s="205" t="s">
        <v>78</v>
      </c>
      <c r="B2" s="206"/>
      <c r="C2" s="207" t="s">
        <v>109</v>
      </c>
      <c r="D2" s="208"/>
      <c r="E2" s="209"/>
      <c r="F2" s="208"/>
      <c r="G2" s="210" t="s">
        <v>111</v>
      </c>
      <c r="H2" s="211"/>
      <c r="I2" s="212"/>
    </row>
    <row r="3" spans="1:9" ht="13.5" thickTop="1" x14ac:dyDescent="0.2">
      <c r="F3" s="129"/>
    </row>
    <row r="4" spans="1:9" ht="19.5" customHeight="1" x14ac:dyDescent="0.25">
      <c r="A4" s="213" t="s">
        <v>79</v>
      </c>
      <c r="B4" s="214"/>
      <c r="C4" s="214"/>
      <c r="D4" s="214"/>
      <c r="E4" s="215"/>
      <c r="F4" s="214"/>
      <c r="G4" s="214"/>
      <c r="H4" s="214"/>
      <c r="I4" s="214"/>
    </row>
    <row r="5" spans="1:9" ht="13.5" thickBot="1" x14ac:dyDescent="0.25"/>
    <row r="6" spans="1:9" s="129" customFormat="1" ht="13.5" thickBot="1" x14ac:dyDescent="0.25">
      <c r="A6" s="216"/>
      <c r="B6" s="217" t="s">
        <v>80</v>
      </c>
      <c r="C6" s="217"/>
      <c r="D6" s="218"/>
      <c r="E6" s="219" t="s">
        <v>26</v>
      </c>
      <c r="F6" s="220" t="s">
        <v>27</v>
      </c>
      <c r="G6" s="220" t="s">
        <v>28</v>
      </c>
      <c r="H6" s="220" t="s">
        <v>29</v>
      </c>
      <c r="I6" s="221" t="s">
        <v>30</v>
      </c>
    </row>
    <row r="7" spans="1:9" s="129" customFormat="1" x14ac:dyDescent="0.2">
      <c r="A7" s="310" t="str">
        <f>'01 01 Pol'!B7</f>
        <v>1</v>
      </c>
      <c r="B7" s="70" t="str">
        <f>'01 01 Pol'!C7</f>
        <v>Zemní práce</v>
      </c>
      <c r="D7" s="222"/>
      <c r="E7" s="311">
        <f>'01 01 Pol'!BA12</f>
        <v>77190</v>
      </c>
      <c r="F7" s="312">
        <f>'01 01 Pol'!BB12</f>
        <v>0</v>
      </c>
      <c r="G7" s="312">
        <f>'01 01 Pol'!BC12</f>
        <v>0</v>
      </c>
      <c r="H7" s="312">
        <f>'01 01 Pol'!BD12</f>
        <v>0</v>
      </c>
      <c r="I7" s="313">
        <f>'01 01 Pol'!BE12</f>
        <v>0</v>
      </c>
    </row>
    <row r="8" spans="1:9" s="129" customFormat="1" x14ac:dyDescent="0.2">
      <c r="A8" s="310" t="str">
        <f>'01 01 Pol'!B13</f>
        <v>2</v>
      </c>
      <c r="B8" s="70" t="str">
        <f>'01 01 Pol'!C13</f>
        <v>Základy a zvláštní zakládání</v>
      </c>
      <c r="D8" s="222"/>
      <c r="E8" s="311">
        <f>'01 01 Pol'!BA15</f>
        <v>33120</v>
      </c>
      <c r="F8" s="312">
        <f>'01 01 Pol'!BB15</f>
        <v>0</v>
      </c>
      <c r="G8" s="312">
        <f>'01 01 Pol'!BC15</f>
        <v>0</v>
      </c>
      <c r="H8" s="312">
        <f>'01 01 Pol'!BD15</f>
        <v>0</v>
      </c>
      <c r="I8" s="313">
        <f>'01 01 Pol'!BE15</f>
        <v>0</v>
      </c>
    </row>
    <row r="9" spans="1:9" s="129" customFormat="1" x14ac:dyDescent="0.2">
      <c r="A9" s="310" t="str">
        <f>'01 01 Pol'!B16</f>
        <v>3</v>
      </c>
      <c r="B9" s="70" t="str">
        <f>'01 01 Pol'!C16</f>
        <v>Svislé a kompletní konstrukce</v>
      </c>
      <c r="D9" s="222"/>
      <c r="E9" s="311">
        <f>'01 01 Pol'!BA26</f>
        <v>2523047</v>
      </c>
      <c r="F9" s="312">
        <f>'01 01 Pol'!BB26</f>
        <v>0</v>
      </c>
      <c r="G9" s="312">
        <f>'01 01 Pol'!BC26</f>
        <v>0</v>
      </c>
      <c r="H9" s="312">
        <f>'01 01 Pol'!BD26</f>
        <v>0</v>
      </c>
      <c r="I9" s="313">
        <f>'01 01 Pol'!BE26</f>
        <v>0</v>
      </c>
    </row>
    <row r="10" spans="1:9" s="129" customFormat="1" x14ac:dyDescent="0.2">
      <c r="A10" s="310" t="str">
        <f>'01 01 Pol'!B27</f>
        <v>4</v>
      </c>
      <c r="B10" s="70" t="str">
        <f>'01 01 Pol'!C27</f>
        <v>Vodorovné konstrukce</v>
      </c>
      <c r="D10" s="222"/>
      <c r="E10" s="311">
        <f>'01 01 Pol'!BA29</f>
        <v>700500</v>
      </c>
      <c r="F10" s="312">
        <f>'01 01 Pol'!BB29</f>
        <v>0</v>
      </c>
      <c r="G10" s="312">
        <f>'01 01 Pol'!BC29</f>
        <v>0</v>
      </c>
      <c r="H10" s="312">
        <f>'01 01 Pol'!BD29</f>
        <v>0</v>
      </c>
      <c r="I10" s="313">
        <f>'01 01 Pol'!BE29</f>
        <v>0</v>
      </c>
    </row>
    <row r="11" spans="1:9" s="129" customFormat="1" x14ac:dyDescent="0.2">
      <c r="A11" s="310" t="str">
        <f>'01 01 Pol'!B30</f>
        <v>61</v>
      </c>
      <c r="B11" s="70" t="str">
        <f>'01 01 Pol'!C30</f>
        <v>Upravy povrchů vnitřní</v>
      </c>
      <c r="D11" s="222"/>
      <c r="E11" s="311">
        <f>'01 01 Pol'!BA36</f>
        <v>1674546</v>
      </c>
      <c r="F11" s="312">
        <f>'01 01 Pol'!BB36</f>
        <v>0</v>
      </c>
      <c r="G11" s="312">
        <f>'01 01 Pol'!BC36</f>
        <v>0</v>
      </c>
      <c r="H11" s="312">
        <f>'01 01 Pol'!BD36</f>
        <v>0</v>
      </c>
      <c r="I11" s="313">
        <f>'01 01 Pol'!BE36</f>
        <v>0</v>
      </c>
    </row>
    <row r="12" spans="1:9" s="129" customFormat="1" x14ac:dyDescent="0.2">
      <c r="A12" s="310" t="str">
        <f>'01 01 Pol'!B37</f>
        <v>94</v>
      </c>
      <c r="B12" s="70" t="str">
        <f>'01 01 Pol'!C37</f>
        <v>Lešení a stavební výtahy</v>
      </c>
      <c r="D12" s="222"/>
      <c r="E12" s="311">
        <f>'01 01 Pol'!BA39</f>
        <v>224700</v>
      </c>
      <c r="F12" s="312">
        <f>'01 01 Pol'!BB39</f>
        <v>0</v>
      </c>
      <c r="G12" s="312">
        <f>'01 01 Pol'!BC39</f>
        <v>0</v>
      </c>
      <c r="H12" s="312">
        <f>'01 01 Pol'!BD39</f>
        <v>0</v>
      </c>
      <c r="I12" s="313">
        <f>'01 01 Pol'!BE39</f>
        <v>0</v>
      </c>
    </row>
    <row r="13" spans="1:9" s="129" customFormat="1" x14ac:dyDescent="0.2">
      <c r="A13" s="310" t="str">
        <f>'01 01 Pol'!B40</f>
        <v>95</v>
      </c>
      <c r="B13" s="70" t="str">
        <f>'01 01 Pol'!C40</f>
        <v>Dokončovací konstrukce na pozemních stavbách</v>
      </c>
      <c r="D13" s="222"/>
      <c r="E13" s="311">
        <f>'01 01 Pol'!BA42</f>
        <v>100000</v>
      </c>
      <c r="F13" s="312">
        <f>'01 01 Pol'!BB42</f>
        <v>0</v>
      </c>
      <c r="G13" s="312">
        <f>'01 01 Pol'!BC42</f>
        <v>0</v>
      </c>
      <c r="H13" s="312">
        <f>'01 01 Pol'!BD42</f>
        <v>0</v>
      </c>
      <c r="I13" s="313">
        <f>'01 01 Pol'!BE42</f>
        <v>0</v>
      </c>
    </row>
    <row r="14" spans="1:9" s="129" customFormat="1" x14ac:dyDescent="0.2">
      <c r="A14" s="310" t="str">
        <f>'01 01 Pol'!B43</f>
        <v>96</v>
      </c>
      <c r="B14" s="70" t="str">
        <f>'01 01 Pol'!C43</f>
        <v>Bourání konstrukcí</v>
      </c>
      <c r="D14" s="222"/>
      <c r="E14" s="311">
        <f>'01 01 Pol'!BA52</f>
        <v>1575765.8</v>
      </c>
      <c r="F14" s="312">
        <f>'01 01 Pol'!BB52</f>
        <v>0</v>
      </c>
      <c r="G14" s="312">
        <f>'01 01 Pol'!BC52</f>
        <v>0</v>
      </c>
      <c r="H14" s="312">
        <f>'01 01 Pol'!BD52</f>
        <v>0</v>
      </c>
      <c r="I14" s="313">
        <f>'01 01 Pol'!BE52</f>
        <v>0</v>
      </c>
    </row>
    <row r="15" spans="1:9" s="129" customFormat="1" x14ac:dyDescent="0.2">
      <c r="A15" s="310" t="str">
        <f>'01 01 Pol'!B53</f>
        <v>97</v>
      </c>
      <c r="B15" s="70" t="str">
        <f>'01 01 Pol'!C53</f>
        <v>Prorážení otvorů</v>
      </c>
      <c r="D15" s="222"/>
      <c r="E15" s="311">
        <f>'01 01 Pol'!BA58</f>
        <v>1258430</v>
      </c>
      <c r="F15" s="312">
        <f>'01 01 Pol'!BB58</f>
        <v>0</v>
      </c>
      <c r="G15" s="312">
        <f>'01 01 Pol'!BC58</f>
        <v>0</v>
      </c>
      <c r="H15" s="312">
        <f>'01 01 Pol'!BD58</f>
        <v>0</v>
      </c>
      <c r="I15" s="313">
        <f>'01 01 Pol'!BE58</f>
        <v>0</v>
      </c>
    </row>
    <row r="16" spans="1:9" s="129" customFormat="1" x14ac:dyDescent="0.2">
      <c r="A16" s="310" t="str">
        <f>'01 01 Pol'!B59</f>
        <v>99</v>
      </c>
      <c r="B16" s="70" t="str">
        <f>'01 01 Pol'!C59</f>
        <v>Staveništní přesun hmot</v>
      </c>
      <c r="D16" s="222"/>
      <c r="E16" s="311">
        <f>'01 01 Pol'!BA61</f>
        <v>6378.2674000000006</v>
      </c>
      <c r="F16" s="312">
        <f>'01 01 Pol'!BB61</f>
        <v>0</v>
      </c>
      <c r="G16" s="312">
        <f>'01 01 Pol'!BC61</f>
        <v>0</v>
      </c>
      <c r="H16" s="312">
        <f>'01 01 Pol'!BD61</f>
        <v>0</v>
      </c>
      <c r="I16" s="313">
        <f>'01 01 Pol'!BE61</f>
        <v>0</v>
      </c>
    </row>
    <row r="17" spans="1:9" s="129" customFormat="1" x14ac:dyDescent="0.2">
      <c r="A17" s="310" t="str">
        <f>'01 01 Pol'!B62</f>
        <v>711</v>
      </c>
      <c r="B17" s="70" t="str">
        <f>'01 01 Pol'!C62</f>
        <v>Izolace proti vodě</v>
      </c>
      <c r="D17" s="222"/>
      <c r="E17" s="311">
        <f>'01 01 Pol'!BA64</f>
        <v>0</v>
      </c>
      <c r="F17" s="312">
        <f>'01 01 Pol'!BB64</f>
        <v>153000</v>
      </c>
      <c r="G17" s="312">
        <f>'01 01 Pol'!BC64</f>
        <v>0</v>
      </c>
      <c r="H17" s="312">
        <f>'01 01 Pol'!BD64</f>
        <v>0</v>
      </c>
      <c r="I17" s="313">
        <f>'01 01 Pol'!BE64</f>
        <v>0</v>
      </c>
    </row>
    <row r="18" spans="1:9" s="129" customFormat="1" x14ac:dyDescent="0.2">
      <c r="A18" s="310" t="str">
        <f>'01 01 Pol'!B65</f>
        <v>713</v>
      </c>
      <c r="B18" s="70" t="str">
        <f>'01 01 Pol'!C65</f>
        <v>Izolace tepelné</v>
      </c>
      <c r="D18" s="222"/>
      <c r="E18" s="311">
        <f>'01 01 Pol'!BA68</f>
        <v>0</v>
      </c>
      <c r="F18" s="312">
        <f>'01 01 Pol'!BB68</f>
        <v>263000</v>
      </c>
      <c r="G18" s="312">
        <f>'01 01 Pol'!BC68</f>
        <v>0</v>
      </c>
      <c r="H18" s="312">
        <f>'01 01 Pol'!BD68</f>
        <v>0</v>
      </c>
      <c r="I18" s="313">
        <f>'01 01 Pol'!BE68</f>
        <v>0</v>
      </c>
    </row>
    <row r="19" spans="1:9" s="129" customFormat="1" x14ac:dyDescent="0.2">
      <c r="A19" s="310" t="str">
        <f>'01 01 Pol'!B69</f>
        <v>721</v>
      </c>
      <c r="B19" s="70" t="str">
        <f>'01 01 Pol'!C69</f>
        <v>Vnitřní kanalizace</v>
      </c>
      <c r="D19" s="222"/>
      <c r="E19" s="311">
        <f>'01 01 Pol'!BA73</f>
        <v>0</v>
      </c>
      <c r="F19" s="312">
        <f>'01 01 Pol'!BB73</f>
        <v>246127.5</v>
      </c>
      <c r="G19" s="312">
        <f>'01 01 Pol'!BC73</f>
        <v>0</v>
      </c>
      <c r="H19" s="312">
        <f>'01 01 Pol'!BD73</f>
        <v>0</v>
      </c>
      <c r="I19" s="313">
        <f>'01 01 Pol'!BE73</f>
        <v>0</v>
      </c>
    </row>
    <row r="20" spans="1:9" s="129" customFormat="1" x14ac:dyDescent="0.2">
      <c r="A20" s="310" t="str">
        <f>'01 01 Pol'!B74</f>
        <v>722</v>
      </c>
      <c r="B20" s="70" t="str">
        <f>'01 01 Pol'!C74</f>
        <v>Vnitřní vodovod</v>
      </c>
      <c r="D20" s="222"/>
      <c r="E20" s="311">
        <f>'01 01 Pol'!BA76</f>
        <v>0</v>
      </c>
      <c r="F20" s="312">
        <f>'01 01 Pol'!BB76</f>
        <v>4132.5</v>
      </c>
      <c r="G20" s="312">
        <f>'01 01 Pol'!BC76</f>
        <v>0</v>
      </c>
      <c r="H20" s="312">
        <f>'01 01 Pol'!BD76</f>
        <v>0</v>
      </c>
      <c r="I20" s="313">
        <f>'01 01 Pol'!BE76</f>
        <v>0</v>
      </c>
    </row>
    <row r="21" spans="1:9" s="129" customFormat="1" x14ac:dyDescent="0.2">
      <c r="A21" s="310" t="str">
        <f>'01 01 Pol'!B77</f>
        <v>735</v>
      </c>
      <c r="B21" s="70" t="str">
        <f>'01 01 Pol'!C77</f>
        <v>Otopná tělesa</v>
      </c>
      <c r="D21" s="222"/>
      <c r="E21" s="311">
        <f>'01 01 Pol'!BA79</f>
        <v>0</v>
      </c>
      <c r="F21" s="312">
        <f>'01 01 Pol'!BB79</f>
        <v>119325</v>
      </c>
      <c r="G21" s="312">
        <f>'01 01 Pol'!BC79</f>
        <v>0</v>
      </c>
      <c r="H21" s="312">
        <f>'01 01 Pol'!BD79</f>
        <v>0</v>
      </c>
      <c r="I21" s="313">
        <f>'01 01 Pol'!BE79</f>
        <v>0</v>
      </c>
    </row>
    <row r="22" spans="1:9" s="129" customFormat="1" x14ac:dyDescent="0.2">
      <c r="A22" s="310" t="str">
        <f>'01 01 Pol'!B80</f>
        <v>766</v>
      </c>
      <c r="B22" s="70" t="str">
        <f>'01 01 Pol'!C80</f>
        <v>Konstrukce truhlářské</v>
      </c>
      <c r="D22" s="222"/>
      <c r="E22" s="311">
        <f>'01 01 Pol'!BA86</f>
        <v>0</v>
      </c>
      <c r="F22" s="312">
        <f>'01 01 Pol'!BB86</f>
        <v>896599.60000000009</v>
      </c>
      <c r="G22" s="312">
        <f>'01 01 Pol'!BC86</f>
        <v>0</v>
      </c>
      <c r="H22" s="312">
        <f>'01 01 Pol'!BD86</f>
        <v>0</v>
      </c>
      <c r="I22" s="313">
        <f>'01 01 Pol'!BE86</f>
        <v>0</v>
      </c>
    </row>
    <row r="23" spans="1:9" s="129" customFormat="1" x14ac:dyDescent="0.2">
      <c r="A23" s="310" t="str">
        <f>'01 01 Pol'!B87</f>
        <v>767</v>
      </c>
      <c r="B23" s="70" t="str">
        <f>'01 01 Pol'!C87</f>
        <v>Konstrukce zámečnické</v>
      </c>
      <c r="D23" s="222"/>
      <c r="E23" s="311">
        <f>'01 01 Pol'!BA90</f>
        <v>0</v>
      </c>
      <c r="F23" s="312">
        <f>'01 01 Pol'!BB90</f>
        <v>1012500</v>
      </c>
      <c r="G23" s="312">
        <f>'01 01 Pol'!BC90</f>
        <v>0</v>
      </c>
      <c r="H23" s="312">
        <f>'01 01 Pol'!BD90</f>
        <v>0</v>
      </c>
      <c r="I23" s="313">
        <f>'01 01 Pol'!BE90</f>
        <v>0</v>
      </c>
    </row>
    <row r="24" spans="1:9" s="129" customFormat="1" x14ac:dyDescent="0.2">
      <c r="A24" s="310" t="str">
        <f>'01 01 Pol'!B91</f>
        <v>771</v>
      </c>
      <c r="B24" s="70" t="str">
        <f>'01 01 Pol'!C91</f>
        <v>Podlahy z dlaždic a obklady</v>
      </c>
      <c r="D24" s="222"/>
      <c r="E24" s="311">
        <f>'01 01 Pol'!BA94</f>
        <v>0</v>
      </c>
      <c r="F24" s="312">
        <f>'01 01 Pol'!BB94</f>
        <v>128480</v>
      </c>
      <c r="G24" s="312">
        <f>'01 01 Pol'!BC94</f>
        <v>0</v>
      </c>
      <c r="H24" s="312">
        <f>'01 01 Pol'!BD94</f>
        <v>0</v>
      </c>
      <c r="I24" s="313">
        <f>'01 01 Pol'!BE94</f>
        <v>0</v>
      </c>
    </row>
    <row r="25" spans="1:9" s="129" customFormat="1" x14ac:dyDescent="0.2">
      <c r="A25" s="310" t="str">
        <f>'01 01 Pol'!B95</f>
        <v>776</v>
      </c>
      <c r="B25" s="70" t="str">
        <f>'01 01 Pol'!C95</f>
        <v>Podlahy povlakové</v>
      </c>
      <c r="D25" s="222"/>
      <c r="E25" s="311">
        <f>'01 01 Pol'!BA99</f>
        <v>0</v>
      </c>
      <c r="F25" s="312">
        <f>'01 01 Pol'!BB99</f>
        <v>582930</v>
      </c>
      <c r="G25" s="312">
        <f>'01 01 Pol'!BC99</f>
        <v>0</v>
      </c>
      <c r="H25" s="312">
        <f>'01 01 Pol'!BD99</f>
        <v>0</v>
      </c>
      <c r="I25" s="313">
        <f>'01 01 Pol'!BE99</f>
        <v>0</v>
      </c>
    </row>
    <row r="26" spans="1:9" s="129" customFormat="1" x14ac:dyDescent="0.2">
      <c r="A26" s="310" t="str">
        <f>'01 01 Pol'!B100</f>
        <v>781</v>
      </c>
      <c r="B26" s="70" t="str">
        <f>'01 01 Pol'!C100</f>
        <v>Obklady keramické</v>
      </c>
      <c r="D26" s="222"/>
      <c r="E26" s="311">
        <f>'01 01 Pol'!BA102</f>
        <v>0</v>
      </c>
      <c r="F26" s="312">
        <f>'01 01 Pol'!BB102</f>
        <v>349350</v>
      </c>
      <c r="G26" s="312">
        <f>'01 01 Pol'!BC102</f>
        <v>0</v>
      </c>
      <c r="H26" s="312">
        <f>'01 01 Pol'!BD102</f>
        <v>0</v>
      </c>
      <c r="I26" s="313">
        <f>'01 01 Pol'!BE102</f>
        <v>0</v>
      </c>
    </row>
    <row r="27" spans="1:9" s="129" customFormat="1" x14ac:dyDescent="0.2">
      <c r="A27" s="310" t="str">
        <f>'01 01 Pol'!B103</f>
        <v>784</v>
      </c>
      <c r="B27" s="70" t="str">
        <f>'01 01 Pol'!C103</f>
        <v>Malby</v>
      </c>
      <c r="D27" s="222"/>
      <c r="E27" s="311">
        <f>'01 01 Pol'!BA105</f>
        <v>0</v>
      </c>
      <c r="F27" s="312">
        <f>'01 01 Pol'!BB105</f>
        <v>24245.399999999998</v>
      </c>
      <c r="G27" s="312">
        <f>'01 01 Pol'!BC105</f>
        <v>0</v>
      </c>
      <c r="H27" s="312">
        <f>'01 01 Pol'!BD105</f>
        <v>0</v>
      </c>
      <c r="I27" s="313">
        <f>'01 01 Pol'!BE105</f>
        <v>0</v>
      </c>
    </row>
    <row r="28" spans="1:9" s="129" customFormat="1" x14ac:dyDescent="0.2">
      <c r="A28" s="310" t="str">
        <f>'01 01 Pol'!B106</f>
        <v>799</v>
      </c>
      <c r="B28" s="70" t="str">
        <f>'01 01 Pol'!C106</f>
        <v>Ostatní</v>
      </c>
      <c r="D28" s="222"/>
      <c r="E28" s="311">
        <f>'01 01 Pol'!BA119</f>
        <v>0</v>
      </c>
      <c r="F28" s="312">
        <f>'01 01 Pol'!BB119</f>
        <v>608000</v>
      </c>
      <c r="G28" s="312">
        <f>'01 01 Pol'!BC119</f>
        <v>0</v>
      </c>
      <c r="H28" s="312">
        <f>'01 01 Pol'!BD119</f>
        <v>0</v>
      </c>
      <c r="I28" s="313">
        <f>'01 01 Pol'!BE119</f>
        <v>0</v>
      </c>
    </row>
    <row r="29" spans="1:9" s="129" customFormat="1" x14ac:dyDescent="0.2">
      <c r="A29" s="310" t="str">
        <f>'01 01 Pol'!B120</f>
        <v>D96</v>
      </c>
      <c r="B29" s="70" t="str">
        <f>'01 01 Pol'!C120</f>
        <v>Přesuny suti a vybouraných hmot</v>
      </c>
      <c r="D29" s="222"/>
      <c r="E29" s="311">
        <f>'01 01 Pol'!BA122</f>
        <v>0</v>
      </c>
      <c r="F29" s="312">
        <f>'01 01 Pol'!BB122</f>
        <v>0</v>
      </c>
      <c r="G29" s="312">
        <f>'01 01 Pol'!BC122</f>
        <v>0</v>
      </c>
      <c r="H29" s="312">
        <f>'01 01 Pol'!BD122</f>
        <v>422500</v>
      </c>
      <c r="I29" s="313">
        <f>'01 01 Pol'!BE122</f>
        <v>0</v>
      </c>
    </row>
    <row r="30" spans="1:9" s="129" customFormat="1" x14ac:dyDescent="0.2">
      <c r="A30" s="310" t="str">
        <f>'01 01 Pol'!B123</f>
        <v>M21</v>
      </c>
      <c r="B30" s="70" t="str">
        <f>'01 01 Pol'!C123</f>
        <v>Elektromontáže</v>
      </c>
      <c r="D30" s="222"/>
      <c r="E30" s="311">
        <f>'01 01 Pol'!BA126</f>
        <v>0</v>
      </c>
      <c r="F30" s="312">
        <f>'01 01 Pol'!BB126</f>
        <v>0</v>
      </c>
      <c r="G30" s="312">
        <f>'01 01 Pol'!BC126</f>
        <v>0</v>
      </c>
      <c r="H30" s="312">
        <f>'01 01 Pol'!BD126</f>
        <v>2100000</v>
      </c>
      <c r="I30" s="313">
        <f>'01 01 Pol'!BE126</f>
        <v>0</v>
      </c>
    </row>
    <row r="31" spans="1:9" s="129" customFormat="1" x14ac:dyDescent="0.2">
      <c r="A31" s="310" t="str">
        <f>'01 01 Pol'!B127</f>
        <v>M24</v>
      </c>
      <c r="B31" s="70" t="str">
        <f>'01 01 Pol'!C127</f>
        <v>Montáže vzduchotechnických zařízení</v>
      </c>
      <c r="D31" s="222"/>
      <c r="E31" s="311">
        <f>'01 01 Pol'!BA129</f>
        <v>0</v>
      </c>
      <c r="F31" s="312">
        <f>'01 01 Pol'!BB129</f>
        <v>0</v>
      </c>
      <c r="G31" s="312">
        <f>'01 01 Pol'!BC129</f>
        <v>0</v>
      </c>
      <c r="H31" s="312">
        <f>'01 01 Pol'!BD129</f>
        <v>1250000</v>
      </c>
      <c r="I31" s="313">
        <f>'01 01 Pol'!BE129</f>
        <v>0</v>
      </c>
    </row>
    <row r="32" spans="1:9" s="129" customFormat="1" ht="13.5" thickBot="1" x14ac:dyDescent="0.25">
      <c r="A32" s="310" t="str">
        <f>'01 01 Pol'!B130</f>
        <v>M42</v>
      </c>
      <c r="B32" s="70" t="str">
        <f>'01 01 Pol'!C130</f>
        <v>Montáž zařízení potravinářského průmyslu</v>
      </c>
      <c r="D32" s="222"/>
      <c r="E32" s="311">
        <f>'01 01 Pol'!BA133</f>
        <v>0</v>
      </c>
      <c r="F32" s="312">
        <f>'01 01 Pol'!BB133</f>
        <v>0</v>
      </c>
      <c r="G32" s="312">
        <f>'01 01 Pol'!BC133</f>
        <v>0</v>
      </c>
      <c r="H32" s="312">
        <f>'01 01 Pol'!BD133</f>
        <v>4612000</v>
      </c>
      <c r="I32" s="313">
        <f>'01 01 Pol'!BE133</f>
        <v>0</v>
      </c>
    </row>
    <row r="33" spans="1:57" s="14" customFormat="1" ht="13.5" thickBot="1" x14ac:dyDescent="0.25">
      <c r="A33" s="223"/>
      <c r="B33" s="224" t="s">
        <v>81</v>
      </c>
      <c r="C33" s="224"/>
      <c r="D33" s="225"/>
      <c r="E33" s="226">
        <f>SUM(E7:E32)</f>
        <v>8173677.0674000001</v>
      </c>
      <c r="F33" s="227">
        <f>SUM(F7:F32)</f>
        <v>4387690</v>
      </c>
      <c r="G33" s="227">
        <f>SUM(G7:G32)</f>
        <v>0</v>
      </c>
      <c r="H33" s="227">
        <f>SUM(H7:H32)</f>
        <v>8384500</v>
      </c>
      <c r="I33" s="228">
        <f>SUM(I7:I32)</f>
        <v>0</v>
      </c>
    </row>
    <row r="34" spans="1:57" x14ac:dyDescent="0.2">
      <c r="A34" s="129"/>
      <c r="B34" s="129"/>
      <c r="C34" s="129"/>
      <c r="D34" s="129"/>
      <c r="E34" s="129"/>
      <c r="F34" s="129"/>
      <c r="G34" s="129"/>
      <c r="H34" s="129"/>
      <c r="I34" s="129"/>
    </row>
    <row r="35" spans="1:57" ht="19.5" customHeight="1" x14ac:dyDescent="0.25">
      <c r="A35" s="214" t="s">
        <v>82</v>
      </c>
      <c r="B35" s="214"/>
      <c r="C35" s="214"/>
      <c r="D35" s="214"/>
      <c r="E35" s="214"/>
      <c r="F35" s="214"/>
      <c r="G35" s="229"/>
      <c r="H35" s="214"/>
      <c r="I35" s="214"/>
      <c r="BA35" s="135"/>
      <c r="BB35" s="135"/>
      <c r="BC35" s="135"/>
      <c r="BD35" s="135"/>
      <c r="BE35" s="135"/>
    </row>
    <row r="36" spans="1:57" ht="13.5" thickBot="1" x14ac:dyDescent="0.25"/>
    <row r="37" spans="1:57" x14ac:dyDescent="0.2">
      <c r="A37" s="167" t="s">
        <v>83</v>
      </c>
      <c r="B37" s="168"/>
      <c r="C37" s="168"/>
      <c r="D37" s="230"/>
      <c r="E37" s="231" t="s">
        <v>84</v>
      </c>
      <c r="F37" s="232" t="s">
        <v>13</v>
      </c>
      <c r="G37" s="233" t="s">
        <v>85</v>
      </c>
      <c r="H37" s="234"/>
      <c r="I37" s="235" t="s">
        <v>84</v>
      </c>
    </row>
    <row r="38" spans="1:57" x14ac:dyDescent="0.2">
      <c r="A38" s="159"/>
      <c r="B38" s="150"/>
      <c r="C38" s="150"/>
      <c r="D38" s="236"/>
      <c r="E38" s="237"/>
      <c r="F38" s="238"/>
      <c r="G38" s="239">
        <f>CHOOSE(BA38+1,E33+F33,E33+F33+H33,E33+F33+G33+H33,E33,F33,H33,G33,H33+G33,0)</f>
        <v>0</v>
      </c>
      <c r="H38" s="240"/>
      <c r="I38" s="241">
        <f>E38+F38*G38/100</f>
        <v>0</v>
      </c>
      <c r="BA38" s="1">
        <v>8</v>
      </c>
    </row>
    <row r="39" spans="1:57" ht="13.5" thickBot="1" x14ac:dyDescent="0.25">
      <c r="A39" s="242"/>
      <c r="B39" s="243" t="s">
        <v>86</v>
      </c>
      <c r="C39" s="244"/>
      <c r="D39" s="245"/>
      <c r="E39" s="246"/>
      <c r="F39" s="247"/>
      <c r="G39" s="247"/>
      <c r="H39" s="248">
        <f>SUM(I38:I38)</f>
        <v>0</v>
      </c>
      <c r="I39" s="249"/>
    </row>
    <row r="41" spans="1:57" x14ac:dyDescent="0.2">
      <c r="B41" s="14"/>
      <c r="F41" s="250"/>
      <c r="G41" s="251"/>
      <c r="H41" s="251"/>
      <c r="I41" s="54"/>
    </row>
    <row r="42" spans="1:57" x14ac:dyDescent="0.2">
      <c r="F42" s="250"/>
      <c r="G42" s="251"/>
      <c r="H42" s="251"/>
      <c r="I42" s="54"/>
    </row>
    <row r="43" spans="1:57" x14ac:dyDescent="0.2">
      <c r="F43" s="250"/>
      <c r="G43" s="251"/>
      <c r="H43" s="251"/>
      <c r="I43" s="54"/>
    </row>
    <row r="44" spans="1:57" x14ac:dyDescent="0.2">
      <c r="F44" s="250"/>
      <c r="G44" s="251"/>
      <c r="H44" s="251"/>
      <c r="I44" s="54"/>
    </row>
    <row r="45" spans="1:57" x14ac:dyDescent="0.2">
      <c r="F45" s="250"/>
      <c r="G45" s="251"/>
      <c r="H45" s="251"/>
      <c r="I45" s="54"/>
    </row>
    <row r="46" spans="1:57" x14ac:dyDescent="0.2">
      <c r="F46" s="250"/>
      <c r="G46" s="251"/>
      <c r="H46" s="251"/>
      <c r="I46" s="54"/>
    </row>
    <row r="47" spans="1:57" x14ac:dyDescent="0.2">
      <c r="F47" s="250"/>
      <c r="G47" s="251"/>
      <c r="H47" s="251"/>
      <c r="I47" s="54"/>
    </row>
    <row r="48" spans="1:57" x14ac:dyDescent="0.2">
      <c r="F48" s="250"/>
      <c r="G48" s="251"/>
      <c r="H48" s="251"/>
      <c r="I48" s="54"/>
    </row>
    <row r="49" spans="6:9" x14ac:dyDescent="0.2">
      <c r="F49" s="250"/>
      <c r="G49" s="251"/>
      <c r="H49" s="251"/>
      <c r="I49" s="54"/>
    </row>
    <row r="50" spans="6:9" x14ac:dyDescent="0.2">
      <c r="F50" s="250"/>
      <c r="G50" s="251"/>
      <c r="H50" s="251"/>
      <c r="I50" s="54"/>
    </row>
    <row r="51" spans="6:9" x14ac:dyDescent="0.2">
      <c r="F51" s="250"/>
      <c r="G51" s="251"/>
      <c r="H51" s="251"/>
      <c r="I51" s="54"/>
    </row>
    <row r="52" spans="6:9" x14ac:dyDescent="0.2">
      <c r="F52" s="250"/>
      <c r="G52" s="251"/>
      <c r="H52" s="251"/>
      <c r="I52" s="54"/>
    </row>
    <row r="53" spans="6:9" x14ac:dyDescent="0.2">
      <c r="F53" s="250"/>
      <c r="G53" s="251"/>
      <c r="H53" s="251"/>
      <c r="I53" s="54"/>
    </row>
    <row r="54" spans="6:9" x14ac:dyDescent="0.2">
      <c r="F54" s="250"/>
      <c r="G54" s="251"/>
      <c r="H54" s="251"/>
      <c r="I54" s="54"/>
    </row>
    <row r="55" spans="6:9" x14ac:dyDescent="0.2">
      <c r="F55" s="250"/>
      <c r="G55" s="251"/>
      <c r="H55" s="251"/>
      <c r="I55" s="54"/>
    </row>
    <row r="56" spans="6:9" x14ac:dyDescent="0.2">
      <c r="F56" s="250"/>
      <c r="G56" s="251"/>
      <c r="H56" s="251"/>
      <c r="I56" s="54"/>
    </row>
    <row r="57" spans="6:9" x14ac:dyDescent="0.2">
      <c r="F57" s="250"/>
      <c r="G57" s="251"/>
      <c r="H57" s="251"/>
      <c r="I57" s="54"/>
    </row>
    <row r="58" spans="6:9" x14ac:dyDescent="0.2">
      <c r="F58" s="250"/>
      <c r="G58" s="251"/>
      <c r="H58" s="251"/>
      <c r="I58" s="54"/>
    </row>
    <row r="59" spans="6:9" x14ac:dyDescent="0.2">
      <c r="F59" s="250"/>
      <c r="G59" s="251"/>
      <c r="H59" s="251"/>
      <c r="I59" s="54"/>
    </row>
    <row r="60" spans="6:9" x14ac:dyDescent="0.2">
      <c r="F60" s="250"/>
      <c r="G60" s="251"/>
      <c r="H60" s="251"/>
      <c r="I60" s="54"/>
    </row>
    <row r="61" spans="6:9" x14ac:dyDescent="0.2">
      <c r="F61" s="250"/>
      <c r="G61" s="251"/>
      <c r="H61" s="251"/>
      <c r="I61" s="54"/>
    </row>
    <row r="62" spans="6:9" x14ac:dyDescent="0.2">
      <c r="F62" s="250"/>
      <c r="G62" s="251"/>
      <c r="H62" s="251"/>
      <c r="I62" s="54"/>
    </row>
    <row r="63" spans="6:9" x14ac:dyDescent="0.2">
      <c r="F63" s="250"/>
      <c r="G63" s="251"/>
      <c r="H63" s="251"/>
      <c r="I63" s="54"/>
    </row>
    <row r="64" spans="6:9" x14ac:dyDescent="0.2">
      <c r="F64" s="250"/>
      <c r="G64" s="251"/>
      <c r="H64" s="251"/>
      <c r="I64" s="54"/>
    </row>
    <row r="65" spans="6:9" x14ac:dyDescent="0.2">
      <c r="F65" s="250"/>
      <c r="G65" s="251"/>
      <c r="H65" s="251"/>
      <c r="I65" s="54"/>
    </row>
    <row r="66" spans="6:9" x14ac:dyDescent="0.2">
      <c r="F66" s="250"/>
      <c r="G66" s="251"/>
      <c r="H66" s="251"/>
      <c r="I66" s="54"/>
    </row>
    <row r="67" spans="6:9" x14ac:dyDescent="0.2">
      <c r="F67" s="250"/>
      <c r="G67" s="251"/>
      <c r="H67" s="251"/>
      <c r="I67" s="54"/>
    </row>
    <row r="68" spans="6:9" x14ac:dyDescent="0.2">
      <c r="F68" s="250"/>
      <c r="G68" s="251"/>
      <c r="H68" s="251"/>
      <c r="I68" s="54"/>
    </row>
    <row r="69" spans="6:9" x14ac:dyDescent="0.2">
      <c r="F69" s="250"/>
      <c r="G69" s="251"/>
      <c r="H69" s="251"/>
      <c r="I69" s="54"/>
    </row>
    <row r="70" spans="6:9" x14ac:dyDescent="0.2">
      <c r="F70" s="250"/>
      <c r="G70" s="251"/>
      <c r="H70" s="251"/>
      <c r="I70" s="54"/>
    </row>
    <row r="71" spans="6:9" x14ac:dyDescent="0.2">
      <c r="F71" s="250"/>
      <c r="G71" s="251"/>
      <c r="H71" s="251"/>
      <c r="I71" s="54"/>
    </row>
    <row r="72" spans="6:9" x14ac:dyDescent="0.2">
      <c r="F72" s="250"/>
      <c r="G72" s="251"/>
      <c r="H72" s="251"/>
      <c r="I72" s="54"/>
    </row>
    <row r="73" spans="6:9" x14ac:dyDescent="0.2">
      <c r="F73" s="250"/>
      <c r="G73" s="251"/>
      <c r="H73" s="251"/>
      <c r="I73" s="54"/>
    </row>
    <row r="74" spans="6:9" x14ac:dyDescent="0.2">
      <c r="F74" s="250"/>
      <c r="G74" s="251"/>
      <c r="H74" s="251"/>
      <c r="I74" s="54"/>
    </row>
    <row r="75" spans="6:9" x14ac:dyDescent="0.2">
      <c r="F75" s="250"/>
      <c r="G75" s="251"/>
      <c r="H75" s="251"/>
      <c r="I75" s="54"/>
    </row>
    <row r="76" spans="6:9" x14ac:dyDescent="0.2">
      <c r="F76" s="250"/>
      <c r="G76" s="251"/>
      <c r="H76" s="251"/>
      <c r="I76" s="54"/>
    </row>
    <row r="77" spans="6:9" x14ac:dyDescent="0.2">
      <c r="F77" s="250"/>
      <c r="G77" s="251"/>
      <c r="H77" s="251"/>
      <c r="I77" s="54"/>
    </row>
    <row r="78" spans="6:9" x14ac:dyDescent="0.2">
      <c r="F78" s="250"/>
      <c r="G78" s="251"/>
      <c r="H78" s="251"/>
      <c r="I78" s="54"/>
    </row>
    <row r="79" spans="6:9" x14ac:dyDescent="0.2">
      <c r="F79" s="250"/>
      <c r="G79" s="251"/>
      <c r="H79" s="251"/>
      <c r="I79" s="54"/>
    </row>
    <row r="80" spans="6:9" x14ac:dyDescent="0.2">
      <c r="F80" s="250"/>
      <c r="G80" s="251"/>
      <c r="H80" s="251"/>
      <c r="I80" s="54"/>
    </row>
    <row r="81" spans="6:9" x14ac:dyDescent="0.2">
      <c r="F81" s="250"/>
      <c r="G81" s="251"/>
      <c r="H81" s="251"/>
      <c r="I81" s="54"/>
    </row>
    <row r="82" spans="6:9" x14ac:dyDescent="0.2">
      <c r="F82" s="250"/>
      <c r="G82" s="251"/>
      <c r="H82" s="251"/>
      <c r="I82" s="54"/>
    </row>
    <row r="83" spans="6:9" x14ac:dyDescent="0.2">
      <c r="F83" s="250"/>
      <c r="G83" s="251"/>
      <c r="H83" s="251"/>
      <c r="I83" s="54"/>
    </row>
    <row r="84" spans="6:9" x14ac:dyDescent="0.2">
      <c r="F84" s="250"/>
      <c r="G84" s="251"/>
      <c r="H84" s="251"/>
      <c r="I84" s="54"/>
    </row>
    <row r="85" spans="6:9" x14ac:dyDescent="0.2">
      <c r="F85" s="250"/>
      <c r="G85" s="251"/>
      <c r="H85" s="251"/>
      <c r="I85" s="54"/>
    </row>
    <row r="86" spans="6:9" x14ac:dyDescent="0.2">
      <c r="F86" s="250"/>
      <c r="G86" s="251"/>
      <c r="H86" s="251"/>
      <c r="I86" s="54"/>
    </row>
    <row r="87" spans="6:9" x14ac:dyDescent="0.2">
      <c r="F87" s="250"/>
      <c r="G87" s="251"/>
      <c r="H87" s="251"/>
      <c r="I87" s="54"/>
    </row>
    <row r="88" spans="6:9" x14ac:dyDescent="0.2">
      <c r="F88" s="250"/>
      <c r="G88" s="251"/>
      <c r="H88" s="251"/>
      <c r="I88" s="54"/>
    </row>
    <row r="89" spans="6:9" x14ac:dyDescent="0.2">
      <c r="F89" s="250"/>
      <c r="G89" s="251"/>
      <c r="H89" s="251"/>
      <c r="I89" s="54"/>
    </row>
    <row r="90" spans="6:9" x14ac:dyDescent="0.2">
      <c r="F90" s="250"/>
      <c r="G90" s="251"/>
      <c r="H90" s="251"/>
      <c r="I90" s="54"/>
    </row>
  </sheetData>
  <mergeCells count="4">
    <mergeCell ref="A1:B1"/>
    <mergeCell ref="A2:B2"/>
    <mergeCell ref="G2:I2"/>
    <mergeCell ref="H39:I3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206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53" customWidth="1"/>
    <col min="2" max="2" width="11.5703125" style="253" customWidth="1"/>
    <col min="3" max="3" width="40.42578125" style="253" customWidth="1"/>
    <col min="4" max="4" width="5.5703125" style="253" customWidth="1"/>
    <col min="5" max="5" width="8.5703125" style="267" customWidth="1"/>
    <col min="6" max="6" width="9.85546875" style="253" customWidth="1"/>
    <col min="7" max="7" width="13.85546875" style="253" customWidth="1"/>
    <col min="8" max="8" width="11.7109375" style="253" hidden="1" customWidth="1"/>
    <col min="9" max="9" width="11.5703125" style="253" hidden="1" customWidth="1"/>
    <col min="10" max="10" width="11" style="253" hidden="1" customWidth="1"/>
    <col min="11" max="11" width="10.42578125" style="253" hidden="1" customWidth="1"/>
    <col min="12" max="12" width="75.42578125" style="253" customWidth="1"/>
    <col min="13" max="13" width="45.28515625" style="253" customWidth="1"/>
    <col min="14" max="16384" width="9.140625" style="253"/>
  </cols>
  <sheetData>
    <row r="1" spans="1:80" ht="15.75" x14ac:dyDescent="0.25">
      <c r="A1" s="252" t="s">
        <v>87</v>
      </c>
      <c r="B1" s="252"/>
      <c r="C1" s="252"/>
      <c r="D1" s="252"/>
      <c r="E1" s="252"/>
      <c r="F1" s="252"/>
      <c r="G1" s="252"/>
    </row>
    <row r="2" spans="1:80" ht="14.25" customHeight="1" thickBot="1" x14ac:dyDescent="0.25">
      <c r="B2" s="254"/>
      <c r="C2" s="255"/>
      <c r="D2" s="255"/>
      <c r="E2" s="256"/>
      <c r="F2" s="255"/>
      <c r="G2" s="255"/>
    </row>
    <row r="3" spans="1:80" ht="13.5" thickTop="1" x14ac:dyDescent="0.2">
      <c r="A3" s="197" t="s">
        <v>3</v>
      </c>
      <c r="B3" s="198"/>
      <c r="C3" s="199" t="s">
        <v>106</v>
      </c>
      <c r="D3" s="257"/>
      <c r="E3" s="258" t="s">
        <v>88</v>
      </c>
      <c r="F3" s="259" t="str">
        <f>'01 01 Rek'!H1</f>
        <v>01</v>
      </c>
      <c r="G3" s="260"/>
    </row>
    <row r="4" spans="1:80" ht="13.5" thickBot="1" x14ac:dyDescent="0.25">
      <c r="A4" s="261" t="s">
        <v>78</v>
      </c>
      <c r="B4" s="206"/>
      <c r="C4" s="207" t="s">
        <v>109</v>
      </c>
      <c r="D4" s="262"/>
      <c r="E4" s="263" t="str">
        <f>'01 01 Rek'!G2</f>
        <v>STAVEBNÍ ÚPRAVY</v>
      </c>
      <c r="F4" s="264"/>
      <c r="G4" s="265"/>
    </row>
    <row r="5" spans="1:80" ht="13.5" thickTop="1" x14ac:dyDescent="0.2">
      <c r="A5" s="266"/>
      <c r="G5" s="268"/>
    </row>
    <row r="6" spans="1:80" ht="27" customHeight="1" x14ac:dyDescent="0.2">
      <c r="A6" s="269" t="s">
        <v>89</v>
      </c>
      <c r="B6" s="270" t="s">
        <v>90</v>
      </c>
      <c r="C6" s="270" t="s">
        <v>91</v>
      </c>
      <c r="D6" s="270" t="s">
        <v>92</v>
      </c>
      <c r="E6" s="271" t="s">
        <v>93</v>
      </c>
      <c r="F6" s="270" t="s">
        <v>94</v>
      </c>
      <c r="G6" s="272" t="s">
        <v>95</v>
      </c>
      <c r="H6" s="273" t="s">
        <v>96</v>
      </c>
      <c r="I6" s="273" t="s">
        <v>97</v>
      </c>
      <c r="J6" s="273" t="s">
        <v>98</v>
      </c>
      <c r="K6" s="273" t="s">
        <v>99</v>
      </c>
    </row>
    <row r="7" spans="1:80" x14ac:dyDescent="0.2">
      <c r="A7" s="274" t="s">
        <v>100</v>
      </c>
      <c r="B7" s="275" t="s">
        <v>101</v>
      </c>
      <c r="C7" s="276" t="s">
        <v>102</v>
      </c>
      <c r="D7" s="277"/>
      <c r="E7" s="278"/>
      <c r="F7" s="278"/>
      <c r="G7" s="279"/>
      <c r="H7" s="280"/>
      <c r="I7" s="281"/>
      <c r="J7" s="282"/>
      <c r="K7" s="283"/>
      <c r="O7" s="284">
        <v>1</v>
      </c>
    </row>
    <row r="8" spans="1:80" ht="22.5" x14ac:dyDescent="0.2">
      <c r="A8" s="285">
        <v>1</v>
      </c>
      <c r="B8" s="286" t="s">
        <v>113</v>
      </c>
      <c r="C8" s="287" t="s">
        <v>114</v>
      </c>
      <c r="D8" s="288" t="s">
        <v>115</v>
      </c>
      <c r="E8" s="289">
        <v>60</v>
      </c>
      <c r="F8" s="289">
        <v>759</v>
      </c>
      <c r="G8" s="290">
        <f>E8*F8</f>
        <v>45540</v>
      </c>
      <c r="H8" s="291">
        <v>0</v>
      </c>
      <c r="I8" s="292">
        <f>E8*H8</f>
        <v>0</v>
      </c>
      <c r="J8" s="291">
        <v>0</v>
      </c>
      <c r="K8" s="292">
        <f>E8*J8</f>
        <v>0</v>
      </c>
      <c r="O8" s="284">
        <v>2</v>
      </c>
      <c r="AA8" s="253">
        <v>1</v>
      </c>
      <c r="AB8" s="253">
        <v>1</v>
      </c>
      <c r="AC8" s="253">
        <v>1</v>
      </c>
      <c r="AZ8" s="253">
        <v>1</v>
      </c>
      <c r="BA8" s="253">
        <f>IF(AZ8=1,G8,0)</f>
        <v>45540</v>
      </c>
      <c r="BB8" s="253">
        <f>IF(AZ8=2,G8,0)</f>
        <v>0</v>
      </c>
      <c r="BC8" s="253">
        <f>IF(AZ8=3,G8,0)</f>
        <v>0</v>
      </c>
      <c r="BD8" s="253">
        <f>IF(AZ8=4,G8,0)</f>
        <v>0</v>
      </c>
      <c r="BE8" s="253">
        <f>IF(AZ8=5,G8,0)</f>
        <v>0</v>
      </c>
      <c r="CA8" s="284">
        <v>1</v>
      </c>
      <c r="CB8" s="284">
        <v>1</v>
      </c>
    </row>
    <row r="9" spans="1:80" ht="22.5" x14ac:dyDescent="0.2">
      <c r="A9" s="285">
        <v>2</v>
      </c>
      <c r="B9" s="286" t="s">
        <v>116</v>
      </c>
      <c r="C9" s="287" t="s">
        <v>117</v>
      </c>
      <c r="D9" s="288" t="s">
        <v>115</v>
      </c>
      <c r="E9" s="289">
        <v>60</v>
      </c>
      <c r="F9" s="289">
        <v>265.5</v>
      </c>
      <c r="G9" s="290">
        <f>E9*F9</f>
        <v>15930</v>
      </c>
      <c r="H9" s="291">
        <v>0</v>
      </c>
      <c r="I9" s="292">
        <f>E9*H9</f>
        <v>0</v>
      </c>
      <c r="J9" s="291">
        <v>0</v>
      </c>
      <c r="K9" s="292">
        <f>E9*J9</f>
        <v>0</v>
      </c>
      <c r="O9" s="284">
        <v>2</v>
      </c>
      <c r="AA9" s="253">
        <v>1</v>
      </c>
      <c r="AB9" s="253">
        <v>1</v>
      </c>
      <c r="AC9" s="253">
        <v>1</v>
      </c>
      <c r="AZ9" s="253">
        <v>1</v>
      </c>
      <c r="BA9" s="253">
        <f>IF(AZ9=1,G9,0)</f>
        <v>15930</v>
      </c>
      <c r="BB9" s="253">
        <f>IF(AZ9=2,G9,0)</f>
        <v>0</v>
      </c>
      <c r="BC9" s="253">
        <f>IF(AZ9=3,G9,0)</f>
        <v>0</v>
      </c>
      <c r="BD9" s="253">
        <f>IF(AZ9=4,G9,0)</f>
        <v>0</v>
      </c>
      <c r="BE9" s="253">
        <f>IF(AZ9=5,G9,0)</f>
        <v>0</v>
      </c>
      <c r="CA9" s="284">
        <v>1</v>
      </c>
      <c r="CB9" s="284">
        <v>1</v>
      </c>
    </row>
    <row r="10" spans="1:80" x14ac:dyDescent="0.2">
      <c r="A10" s="285">
        <v>3</v>
      </c>
      <c r="B10" s="286" t="s">
        <v>118</v>
      </c>
      <c r="C10" s="287" t="s">
        <v>119</v>
      </c>
      <c r="D10" s="288" t="s">
        <v>115</v>
      </c>
      <c r="E10" s="289">
        <v>60</v>
      </c>
      <c r="F10" s="289">
        <v>22</v>
      </c>
      <c r="G10" s="290">
        <f>E10*F10</f>
        <v>1320</v>
      </c>
      <c r="H10" s="291">
        <v>0</v>
      </c>
      <c r="I10" s="292">
        <f>E10*H10</f>
        <v>0</v>
      </c>
      <c r="J10" s="291">
        <v>0</v>
      </c>
      <c r="K10" s="292">
        <f>E10*J10</f>
        <v>0</v>
      </c>
      <c r="O10" s="284">
        <v>2</v>
      </c>
      <c r="AA10" s="253">
        <v>1</v>
      </c>
      <c r="AB10" s="253">
        <v>1</v>
      </c>
      <c r="AC10" s="253">
        <v>1</v>
      </c>
      <c r="AZ10" s="253">
        <v>1</v>
      </c>
      <c r="BA10" s="253">
        <f>IF(AZ10=1,G10,0)</f>
        <v>1320</v>
      </c>
      <c r="BB10" s="253">
        <f>IF(AZ10=2,G10,0)</f>
        <v>0</v>
      </c>
      <c r="BC10" s="253">
        <f>IF(AZ10=3,G10,0)</f>
        <v>0</v>
      </c>
      <c r="BD10" s="253">
        <f>IF(AZ10=4,G10,0)</f>
        <v>0</v>
      </c>
      <c r="BE10" s="253">
        <f>IF(AZ10=5,G10,0)</f>
        <v>0</v>
      </c>
      <c r="CA10" s="284">
        <v>1</v>
      </c>
      <c r="CB10" s="284">
        <v>1</v>
      </c>
    </row>
    <row r="11" spans="1:80" x14ac:dyDescent="0.2">
      <c r="A11" s="285">
        <v>4</v>
      </c>
      <c r="B11" s="286" t="s">
        <v>120</v>
      </c>
      <c r="C11" s="287" t="s">
        <v>121</v>
      </c>
      <c r="D11" s="288" t="s">
        <v>115</v>
      </c>
      <c r="E11" s="289">
        <v>60</v>
      </c>
      <c r="F11" s="289">
        <v>240</v>
      </c>
      <c r="G11" s="290">
        <f>E11*F11</f>
        <v>14400</v>
      </c>
      <c r="H11" s="291">
        <v>0</v>
      </c>
      <c r="I11" s="292">
        <f>E11*H11</f>
        <v>0</v>
      </c>
      <c r="J11" s="291">
        <v>0</v>
      </c>
      <c r="K11" s="292">
        <f>E11*J11</f>
        <v>0</v>
      </c>
      <c r="O11" s="284">
        <v>2</v>
      </c>
      <c r="AA11" s="253">
        <v>1</v>
      </c>
      <c r="AB11" s="253">
        <v>1</v>
      </c>
      <c r="AC11" s="253">
        <v>1</v>
      </c>
      <c r="AZ11" s="253">
        <v>1</v>
      </c>
      <c r="BA11" s="253">
        <f>IF(AZ11=1,G11,0)</f>
        <v>14400</v>
      </c>
      <c r="BB11" s="253">
        <f>IF(AZ11=2,G11,0)</f>
        <v>0</v>
      </c>
      <c r="BC11" s="253">
        <f>IF(AZ11=3,G11,0)</f>
        <v>0</v>
      </c>
      <c r="BD11" s="253">
        <f>IF(AZ11=4,G11,0)</f>
        <v>0</v>
      </c>
      <c r="BE11" s="253">
        <f>IF(AZ11=5,G11,0)</f>
        <v>0</v>
      </c>
      <c r="CA11" s="284">
        <v>1</v>
      </c>
      <c r="CB11" s="284">
        <v>1</v>
      </c>
    </row>
    <row r="12" spans="1:80" x14ac:dyDescent="0.2">
      <c r="A12" s="294"/>
      <c r="B12" s="295" t="s">
        <v>103</v>
      </c>
      <c r="C12" s="296" t="s">
        <v>112</v>
      </c>
      <c r="D12" s="297"/>
      <c r="E12" s="298"/>
      <c r="F12" s="299"/>
      <c r="G12" s="300">
        <f>SUM(G7:G11)</f>
        <v>77190</v>
      </c>
      <c r="H12" s="301"/>
      <c r="I12" s="302">
        <f>SUM(I7:I11)</f>
        <v>0</v>
      </c>
      <c r="J12" s="301"/>
      <c r="K12" s="302">
        <f>SUM(K7:K11)</f>
        <v>0</v>
      </c>
      <c r="O12" s="284">
        <v>4</v>
      </c>
      <c r="BA12" s="303">
        <f>SUM(BA7:BA11)</f>
        <v>77190</v>
      </c>
      <c r="BB12" s="303">
        <f>SUM(BB7:BB11)</f>
        <v>0</v>
      </c>
      <c r="BC12" s="303">
        <f>SUM(BC7:BC11)</f>
        <v>0</v>
      </c>
      <c r="BD12" s="303">
        <f>SUM(BD7:BD11)</f>
        <v>0</v>
      </c>
      <c r="BE12" s="303">
        <f>SUM(BE7:BE11)</f>
        <v>0</v>
      </c>
    </row>
    <row r="13" spans="1:80" x14ac:dyDescent="0.2">
      <c r="A13" s="274" t="s">
        <v>100</v>
      </c>
      <c r="B13" s="275" t="s">
        <v>122</v>
      </c>
      <c r="C13" s="276" t="s">
        <v>123</v>
      </c>
      <c r="D13" s="277"/>
      <c r="E13" s="278"/>
      <c r="F13" s="278"/>
      <c r="G13" s="279"/>
      <c r="H13" s="280"/>
      <c r="I13" s="281"/>
      <c r="J13" s="282"/>
      <c r="K13" s="283"/>
      <c r="O13" s="284">
        <v>1</v>
      </c>
    </row>
    <row r="14" spans="1:80" x14ac:dyDescent="0.2">
      <c r="A14" s="285">
        <v>5</v>
      </c>
      <c r="B14" s="286" t="s">
        <v>125</v>
      </c>
      <c r="C14" s="287" t="s">
        <v>126</v>
      </c>
      <c r="D14" s="288" t="s">
        <v>127</v>
      </c>
      <c r="E14" s="289">
        <v>320</v>
      </c>
      <c r="F14" s="289">
        <v>103.5</v>
      </c>
      <c r="G14" s="290">
        <f>E14*F14</f>
        <v>33120</v>
      </c>
      <c r="H14" s="291">
        <v>5.0000000000000001E-4</v>
      </c>
      <c r="I14" s="292">
        <f>E14*H14</f>
        <v>0.16</v>
      </c>
      <c r="J14" s="291">
        <v>0</v>
      </c>
      <c r="K14" s="292">
        <f>E14*J14</f>
        <v>0</v>
      </c>
      <c r="O14" s="284">
        <v>2</v>
      </c>
      <c r="AA14" s="253">
        <v>1</v>
      </c>
      <c r="AB14" s="253">
        <v>1</v>
      </c>
      <c r="AC14" s="253">
        <v>1</v>
      </c>
      <c r="AZ14" s="253">
        <v>1</v>
      </c>
      <c r="BA14" s="253">
        <f>IF(AZ14=1,G14,0)</f>
        <v>33120</v>
      </c>
      <c r="BB14" s="253">
        <f>IF(AZ14=2,G14,0)</f>
        <v>0</v>
      </c>
      <c r="BC14" s="253">
        <f>IF(AZ14=3,G14,0)</f>
        <v>0</v>
      </c>
      <c r="BD14" s="253">
        <f>IF(AZ14=4,G14,0)</f>
        <v>0</v>
      </c>
      <c r="BE14" s="253">
        <f>IF(AZ14=5,G14,0)</f>
        <v>0</v>
      </c>
      <c r="CA14" s="284">
        <v>1</v>
      </c>
      <c r="CB14" s="284">
        <v>1</v>
      </c>
    </row>
    <row r="15" spans="1:80" x14ac:dyDescent="0.2">
      <c r="A15" s="294"/>
      <c r="B15" s="295" t="s">
        <v>103</v>
      </c>
      <c r="C15" s="296" t="s">
        <v>124</v>
      </c>
      <c r="D15" s="297"/>
      <c r="E15" s="298"/>
      <c r="F15" s="299"/>
      <c r="G15" s="300">
        <f>SUM(G13:G14)</f>
        <v>33120</v>
      </c>
      <c r="H15" s="301"/>
      <c r="I15" s="302">
        <f>SUM(I13:I14)</f>
        <v>0.16</v>
      </c>
      <c r="J15" s="301"/>
      <c r="K15" s="302">
        <f>SUM(K13:K14)</f>
        <v>0</v>
      </c>
      <c r="O15" s="284">
        <v>4</v>
      </c>
      <c r="BA15" s="303">
        <f>SUM(BA13:BA14)</f>
        <v>33120</v>
      </c>
      <c r="BB15" s="303">
        <f>SUM(BB13:BB14)</f>
        <v>0</v>
      </c>
      <c r="BC15" s="303">
        <f>SUM(BC13:BC14)</f>
        <v>0</v>
      </c>
      <c r="BD15" s="303">
        <f>SUM(BD13:BD14)</f>
        <v>0</v>
      </c>
      <c r="BE15" s="303">
        <f>SUM(BE13:BE14)</f>
        <v>0</v>
      </c>
    </row>
    <row r="16" spans="1:80" x14ac:dyDescent="0.2">
      <c r="A16" s="274" t="s">
        <v>100</v>
      </c>
      <c r="B16" s="275" t="s">
        <v>128</v>
      </c>
      <c r="C16" s="276" t="s">
        <v>129</v>
      </c>
      <c r="D16" s="277"/>
      <c r="E16" s="278"/>
      <c r="F16" s="278"/>
      <c r="G16" s="279"/>
      <c r="H16" s="280"/>
      <c r="I16" s="281"/>
      <c r="J16" s="282"/>
      <c r="K16" s="283"/>
      <c r="O16" s="284">
        <v>1</v>
      </c>
    </row>
    <row r="17" spans="1:80" ht="22.5" x14ac:dyDescent="0.2">
      <c r="A17" s="285">
        <v>6</v>
      </c>
      <c r="B17" s="286" t="s">
        <v>131</v>
      </c>
      <c r="C17" s="287" t="s">
        <v>132</v>
      </c>
      <c r="D17" s="288" t="s">
        <v>133</v>
      </c>
      <c r="E17" s="289">
        <v>1.2</v>
      </c>
      <c r="F17" s="289">
        <v>30070</v>
      </c>
      <c r="G17" s="290">
        <f>E17*F17</f>
        <v>36084</v>
      </c>
      <c r="H17" s="291">
        <v>1.0900000000000001</v>
      </c>
      <c r="I17" s="292">
        <f>E17*H17</f>
        <v>1.3080000000000001</v>
      </c>
      <c r="J17" s="291">
        <v>0</v>
      </c>
      <c r="K17" s="292">
        <f>E17*J17</f>
        <v>0</v>
      </c>
      <c r="O17" s="284">
        <v>2</v>
      </c>
      <c r="AA17" s="253">
        <v>1</v>
      </c>
      <c r="AB17" s="253">
        <v>1</v>
      </c>
      <c r="AC17" s="253">
        <v>1</v>
      </c>
      <c r="AZ17" s="253">
        <v>1</v>
      </c>
      <c r="BA17" s="253">
        <f>IF(AZ17=1,G17,0)</f>
        <v>36084</v>
      </c>
      <c r="BB17" s="253">
        <f>IF(AZ17=2,G17,0)</f>
        <v>0</v>
      </c>
      <c r="BC17" s="253">
        <f>IF(AZ17=3,G17,0)</f>
        <v>0</v>
      </c>
      <c r="BD17" s="253">
        <f>IF(AZ17=4,G17,0)</f>
        <v>0</v>
      </c>
      <c r="BE17" s="253">
        <f>IF(AZ17=5,G17,0)</f>
        <v>0</v>
      </c>
      <c r="CA17" s="284">
        <v>1</v>
      </c>
      <c r="CB17" s="284">
        <v>1</v>
      </c>
    </row>
    <row r="18" spans="1:80" ht="22.5" x14ac:dyDescent="0.2">
      <c r="A18" s="285">
        <v>7</v>
      </c>
      <c r="B18" s="286" t="s">
        <v>134</v>
      </c>
      <c r="C18" s="287" t="s">
        <v>135</v>
      </c>
      <c r="D18" s="288" t="s">
        <v>127</v>
      </c>
      <c r="E18" s="289">
        <v>40</v>
      </c>
      <c r="F18" s="289">
        <v>2025</v>
      </c>
      <c r="G18" s="290">
        <f>E18*F18</f>
        <v>81000</v>
      </c>
      <c r="H18" s="291">
        <v>0.55242999999999998</v>
      </c>
      <c r="I18" s="292">
        <f>E18*H18</f>
        <v>22.097200000000001</v>
      </c>
      <c r="J18" s="291">
        <v>0</v>
      </c>
      <c r="K18" s="292">
        <f>E18*J18</f>
        <v>0</v>
      </c>
      <c r="O18" s="284">
        <v>2</v>
      </c>
      <c r="AA18" s="253">
        <v>2</v>
      </c>
      <c r="AB18" s="253">
        <v>1</v>
      </c>
      <c r="AC18" s="253">
        <v>1</v>
      </c>
      <c r="AZ18" s="253">
        <v>1</v>
      </c>
      <c r="BA18" s="253">
        <f>IF(AZ18=1,G18,0)</f>
        <v>81000</v>
      </c>
      <c r="BB18" s="253">
        <f>IF(AZ18=2,G18,0)</f>
        <v>0</v>
      </c>
      <c r="BC18" s="253">
        <f>IF(AZ18=3,G18,0)</f>
        <v>0</v>
      </c>
      <c r="BD18" s="253">
        <f>IF(AZ18=4,G18,0)</f>
        <v>0</v>
      </c>
      <c r="BE18" s="253">
        <f>IF(AZ18=5,G18,0)</f>
        <v>0</v>
      </c>
      <c r="CA18" s="284">
        <v>2</v>
      </c>
      <c r="CB18" s="284">
        <v>1</v>
      </c>
    </row>
    <row r="19" spans="1:80" x14ac:dyDescent="0.2">
      <c r="A19" s="285">
        <v>8</v>
      </c>
      <c r="B19" s="286" t="s">
        <v>136</v>
      </c>
      <c r="C19" s="287" t="s">
        <v>137</v>
      </c>
      <c r="D19" s="288" t="s">
        <v>127</v>
      </c>
      <c r="E19" s="289">
        <v>819</v>
      </c>
      <c r="F19" s="289">
        <v>1477</v>
      </c>
      <c r="G19" s="290">
        <f>E19*F19</f>
        <v>1209663</v>
      </c>
      <c r="H19" s="291">
        <v>0.21063000000000001</v>
      </c>
      <c r="I19" s="292">
        <f>E19*H19</f>
        <v>172.50597000000002</v>
      </c>
      <c r="J19" s="291">
        <v>0</v>
      </c>
      <c r="K19" s="292">
        <f>E19*J19</f>
        <v>0</v>
      </c>
      <c r="O19" s="284">
        <v>2</v>
      </c>
      <c r="AA19" s="253">
        <v>2</v>
      </c>
      <c r="AB19" s="253">
        <v>1</v>
      </c>
      <c r="AC19" s="253">
        <v>1</v>
      </c>
      <c r="AZ19" s="253">
        <v>1</v>
      </c>
      <c r="BA19" s="253">
        <f>IF(AZ19=1,G19,0)</f>
        <v>1209663</v>
      </c>
      <c r="BB19" s="253">
        <f>IF(AZ19=2,G19,0)</f>
        <v>0</v>
      </c>
      <c r="BC19" s="253">
        <f>IF(AZ19=3,G19,0)</f>
        <v>0</v>
      </c>
      <c r="BD19" s="253">
        <f>IF(AZ19=4,G19,0)</f>
        <v>0</v>
      </c>
      <c r="BE19" s="253">
        <f>IF(AZ19=5,G19,0)</f>
        <v>0</v>
      </c>
      <c r="CA19" s="284">
        <v>2</v>
      </c>
      <c r="CB19" s="284">
        <v>1</v>
      </c>
    </row>
    <row r="20" spans="1:80" ht="22.5" x14ac:dyDescent="0.2">
      <c r="A20" s="285">
        <v>9</v>
      </c>
      <c r="B20" s="286" t="s">
        <v>138</v>
      </c>
      <c r="C20" s="287" t="s">
        <v>139</v>
      </c>
      <c r="D20" s="288" t="s">
        <v>115</v>
      </c>
      <c r="E20" s="289">
        <v>95</v>
      </c>
      <c r="F20" s="289">
        <v>6425</v>
      </c>
      <c r="G20" s="290">
        <f>E20*F20</f>
        <v>610375</v>
      </c>
      <c r="H20" s="291">
        <v>0.86150000000000004</v>
      </c>
      <c r="I20" s="292">
        <f>E20*H20</f>
        <v>81.842500000000001</v>
      </c>
      <c r="J20" s="291">
        <v>0</v>
      </c>
      <c r="K20" s="292">
        <f>E20*J20</f>
        <v>0</v>
      </c>
      <c r="O20" s="284">
        <v>2</v>
      </c>
      <c r="AA20" s="253">
        <v>2</v>
      </c>
      <c r="AB20" s="253">
        <v>1</v>
      </c>
      <c r="AC20" s="253">
        <v>1</v>
      </c>
      <c r="AZ20" s="253">
        <v>1</v>
      </c>
      <c r="BA20" s="253">
        <f>IF(AZ20=1,G20,0)</f>
        <v>610375</v>
      </c>
      <c r="BB20" s="253">
        <f>IF(AZ20=2,G20,0)</f>
        <v>0</v>
      </c>
      <c r="BC20" s="253">
        <f>IF(AZ20=3,G20,0)</f>
        <v>0</v>
      </c>
      <c r="BD20" s="253">
        <f>IF(AZ20=4,G20,0)</f>
        <v>0</v>
      </c>
      <c r="BE20" s="253">
        <f>IF(AZ20=5,G20,0)</f>
        <v>0</v>
      </c>
      <c r="CA20" s="284">
        <v>2</v>
      </c>
      <c r="CB20" s="284">
        <v>1</v>
      </c>
    </row>
    <row r="21" spans="1:80" x14ac:dyDescent="0.2">
      <c r="A21" s="285">
        <v>10</v>
      </c>
      <c r="B21" s="286" t="s">
        <v>140</v>
      </c>
      <c r="C21" s="287" t="s">
        <v>141</v>
      </c>
      <c r="D21" s="288" t="s">
        <v>142</v>
      </c>
      <c r="E21" s="289">
        <v>55</v>
      </c>
      <c r="F21" s="289">
        <v>1177</v>
      </c>
      <c r="G21" s="290">
        <f>E21*F21</f>
        <v>64735</v>
      </c>
      <c r="H21" s="291">
        <v>9.0829999999999994E-2</v>
      </c>
      <c r="I21" s="292">
        <f>E21*H21</f>
        <v>4.9956499999999995</v>
      </c>
      <c r="J21" s="291">
        <v>0</v>
      </c>
      <c r="K21" s="292">
        <f>E21*J21</f>
        <v>0</v>
      </c>
      <c r="O21" s="284">
        <v>2</v>
      </c>
      <c r="AA21" s="253">
        <v>2</v>
      </c>
      <c r="AB21" s="253">
        <v>1</v>
      </c>
      <c r="AC21" s="253">
        <v>1</v>
      </c>
      <c r="AZ21" s="253">
        <v>1</v>
      </c>
      <c r="BA21" s="253">
        <f>IF(AZ21=1,G21,0)</f>
        <v>64735</v>
      </c>
      <c r="BB21" s="253">
        <f>IF(AZ21=2,G21,0)</f>
        <v>0</v>
      </c>
      <c r="BC21" s="253">
        <f>IF(AZ21=3,G21,0)</f>
        <v>0</v>
      </c>
      <c r="BD21" s="253">
        <f>IF(AZ21=4,G21,0)</f>
        <v>0</v>
      </c>
      <c r="BE21" s="253">
        <f>IF(AZ21=5,G21,0)</f>
        <v>0</v>
      </c>
      <c r="CA21" s="284">
        <v>2</v>
      </c>
      <c r="CB21" s="284">
        <v>1</v>
      </c>
    </row>
    <row r="22" spans="1:80" ht="22.5" x14ac:dyDescent="0.2">
      <c r="A22" s="285">
        <v>11</v>
      </c>
      <c r="B22" s="286" t="s">
        <v>143</v>
      </c>
      <c r="C22" s="287" t="s">
        <v>144</v>
      </c>
      <c r="D22" s="288" t="s">
        <v>127</v>
      </c>
      <c r="E22" s="289">
        <v>231</v>
      </c>
      <c r="F22" s="289">
        <v>815</v>
      </c>
      <c r="G22" s="290">
        <f>E22*F22</f>
        <v>188265</v>
      </c>
      <c r="H22" s="291">
        <v>0.11666</v>
      </c>
      <c r="I22" s="292">
        <f>E22*H22</f>
        <v>26.948460000000001</v>
      </c>
      <c r="J22" s="291">
        <v>0</v>
      </c>
      <c r="K22" s="292">
        <f>E22*J22</f>
        <v>0</v>
      </c>
      <c r="O22" s="284">
        <v>2</v>
      </c>
      <c r="AA22" s="253">
        <v>2</v>
      </c>
      <c r="AB22" s="253">
        <v>1</v>
      </c>
      <c r="AC22" s="253">
        <v>1</v>
      </c>
      <c r="AZ22" s="253">
        <v>1</v>
      </c>
      <c r="BA22" s="253">
        <f>IF(AZ22=1,G22,0)</f>
        <v>188265</v>
      </c>
      <c r="BB22" s="253">
        <f>IF(AZ22=2,G22,0)</f>
        <v>0</v>
      </c>
      <c r="BC22" s="253">
        <f>IF(AZ22=3,G22,0)</f>
        <v>0</v>
      </c>
      <c r="BD22" s="253">
        <f>IF(AZ22=4,G22,0)</f>
        <v>0</v>
      </c>
      <c r="BE22" s="253">
        <f>IF(AZ22=5,G22,0)</f>
        <v>0</v>
      </c>
      <c r="CA22" s="284">
        <v>2</v>
      </c>
      <c r="CB22" s="284">
        <v>1</v>
      </c>
    </row>
    <row r="23" spans="1:80" ht="22.5" x14ac:dyDescent="0.2">
      <c r="A23" s="285">
        <v>12</v>
      </c>
      <c r="B23" s="286" t="s">
        <v>145</v>
      </c>
      <c r="C23" s="287" t="s">
        <v>146</v>
      </c>
      <c r="D23" s="288" t="s">
        <v>127</v>
      </c>
      <c r="E23" s="289">
        <v>189</v>
      </c>
      <c r="F23" s="289">
        <v>1075</v>
      </c>
      <c r="G23" s="290">
        <f>E23*F23</f>
        <v>203175</v>
      </c>
      <c r="H23" s="291">
        <v>0.17471</v>
      </c>
      <c r="I23" s="292">
        <f>E23*H23</f>
        <v>33.020189999999999</v>
      </c>
      <c r="J23" s="291">
        <v>0</v>
      </c>
      <c r="K23" s="292">
        <f>E23*J23</f>
        <v>0</v>
      </c>
      <c r="O23" s="284">
        <v>2</v>
      </c>
      <c r="AA23" s="253">
        <v>2</v>
      </c>
      <c r="AB23" s="253">
        <v>1</v>
      </c>
      <c r="AC23" s="253">
        <v>1</v>
      </c>
      <c r="AZ23" s="253">
        <v>1</v>
      </c>
      <c r="BA23" s="253">
        <f>IF(AZ23=1,G23,0)</f>
        <v>203175</v>
      </c>
      <c r="BB23" s="253">
        <f>IF(AZ23=2,G23,0)</f>
        <v>0</v>
      </c>
      <c r="BC23" s="253">
        <f>IF(AZ23=3,G23,0)</f>
        <v>0</v>
      </c>
      <c r="BD23" s="253">
        <f>IF(AZ23=4,G23,0)</f>
        <v>0</v>
      </c>
      <c r="BE23" s="253">
        <f>IF(AZ23=5,G23,0)</f>
        <v>0</v>
      </c>
      <c r="CA23" s="284">
        <v>2</v>
      </c>
      <c r="CB23" s="284">
        <v>1</v>
      </c>
    </row>
    <row r="24" spans="1:80" ht="22.5" x14ac:dyDescent="0.2">
      <c r="A24" s="285">
        <v>13</v>
      </c>
      <c r="B24" s="286" t="s">
        <v>147</v>
      </c>
      <c r="C24" s="287" t="s">
        <v>148</v>
      </c>
      <c r="D24" s="288" t="s">
        <v>127</v>
      </c>
      <c r="E24" s="289">
        <v>125</v>
      </c>
      <c r="F24" s="289">
        <v>678</v>
      </c>
      <c r="G24" s="290">
        <f>E24*F24</f>
        <v>84750</v>
      </c>
      <c r="H24" s="291">
        <v>2.1520000000000001E-2</v>
      </c>
      <c r="I24" s="292">
        <f>E24*H24</f>
        <v>2.69</v>
      </c>
      <c r="J24" s="291">
        <v>0</v>
      </c>
      <c r="K24" s="292">
        <f>E24*J24</f>
        <v>0</v>
      </c>
      <c r="O24" s="284">
        <v>2</v>
      </c>
      <c r="AA24" s="253">
        <v>2</v>
      </c>
      <c r="AB24" s="253">
        <v>1</v>
      </c>
      <c r="AC24" s="253">
        <v>1</v>
      </c>
      <c r="AZ24" s="253">
        <v>1</v>
      </c>
      <c r="BA24" s="253">
        <f>IF(AZ24=1,G24,0)</f>
        <v>84750</v>
      </c>
      <c r="BB24" s="253">
        <f>IF(AZ24=2,G24,0)</f>
        <v>0</v>
      </c>
      <c r="BC24" s="253">
        <f>IF(AZ24=3,G24,0)</f>
        <v>0</v>
      </c>
      <c r="BD24" s="253">
        <f>IF(AZ24=4,G24,0)</f>
        <v>0</v>
      </c>
      <c r="BE24" s="253">
        <f>IF(AZ24=5,G24,0)</f>
        <v>0</v>
      </c>
      <c r="CA24" s="284">
        <v>2</v>
      </c>
      <c r="CB24" s="284">
        <v>1</v>
      </c>
    </row>
    <row r="25" spans="1:80" x14ac:dyDescent="0.2">
      <c r="A25" s="285">
        <v>14</v>
      </c>
      <c r="B25" s="286" t="s">
        <v>149</v>
      </c>
      <c r="C25" s="287" t="s">
        <v>150</v>
      </c>
      <c r="D25" s="288" t="s">
        <v>151</v>
      </c>
      <c r="E25" s="289">
        <v>1</v>
      </c>
      <c r="F25" s="289">
        <v>45000</v>
      </c>
      <c r="G25" s="290">
        <f>E25*F25</f>
        <v>45000</v>
      </c>
      <c r="H25" s="291">
        <v>0.2</v>
      </c>
      <c r="I25" s="292">
        <f>E25*H25</f>
        <v>0.2</v>
      </c>
      <c r="J25" s="291"/>
      <c r="K25" s="292">
        <f>E25*J25</f>
        <v>0</v>
      </c>
      <c r="O25" s="284">
        <v>2</v>
      </c>
      <c r="AA25" s="253">
        <v>12</v>
      </c>
      <c r="AB25" s="253">
        <v>0</v>
      </c>
      <c r="AC25" s="253">
        <v>33</v>
      </c>
      <c r="AZ25" s="253">
        <v>1</v>
      </c>
      <c r="BA25" s="253">
        <f>IF(AZ25=1,G25,0)</f>
        <v>45000</v>
      </c>
      <c r="BB25" s="253">
        <f>IF(AZ25=2,G25,0)</f>
        <v>0</v>
      </c>
      <c r="BC25" s="253">
        <f>IF(AZ25=3,G25,0)</f>
        <v>0</v>
      </c>
      <c r="BD25" s="253">
        <f>IF(AZ25=4,G25,0)</f>
        <v>0</v>
      </c>
      <c r="BE25" s="253">
        <f>IF(AZ25=5,G25,0)</f>
        <v>0</v>
      </c>
      <c r="CA25" s="284">
        <v>12</v>
      </c>
      <c r="CB25" s="284">
        <v>0</v>
      </c>
    </row>
    <row r="26" spans="1:80" x14ac:dyDescent="0.2">
      <c r="A26" s="294"/>
      <c r="B26" s="295" t="s">
        <v>103</v>
      </c>
      <c r="C26" s="296" t="s">
        <v>130</v>
      </c>
      <c r="D26" s="297"/>
      <c r="E26" s="298"/>
      <c r="F26" s="299"/>
      <c r="G26" s="300">
        <f>SUM(G16:G25)</f>
        <v>2523047</v>
      </c>
      <c r="H26" s="301"/>
      <c r="I26" s="302">
        <f>SUM(I16:I25)</f>
        <v>345.60797000000008</v>
      </c>
      <c r="J26" s="301"/>
      <c r="K26" s="302">
        <f>SUM(K16:K25)</f>
        <v>0</v>
      </c>
      <c r="O26" s="284">
        <v>4</v>
      </c>
      <c r="BA26" s="303">
        <f>SUM(BA16:BA25)</f>
        <v>2523047</v>
      </c>
      <c r="BB26" s="303">
        <f>SUM(BB16:BB25)</f>
        <v>0</v>
      </c>
      <c r="BC26" s="303">
        <f>SUM(BC16:BC25)</f>
        <v>0</v>
      </c>
      <c r="BD26" s="303">
        <f>SUM(BD16:BD25)</f>
        <v>0</v>
      </c>
      <c r="BE26" s="303">
        <f>SUM(BE16:BE25)</f>
        <v>0</v>
      </c>
    </row>
    <row r="27" spans="1:80" x14ac:dyDescent="0.2">
      <c r="A27" s="274" t="s">
        <v>100</v>
      </c>
      <c r="B27" s="275" t="s">
        <v>152</v>
      </c>
      <c r="C27" s="276" t="s">
        <v>153</v>
      </c>
      <c r="D27" s="277"/>
      <c r="E27" s="278"/>
      <c r="F27" s="278"/>
      <c r="G27" s="279"/>
      <c r="H27" s="280"/>
      <c r="I27" s="281"/>
      <c r="J27" s="282"/>
      <c r="K27" s="283"/>
      <c r="O27" s="284">
        <v>1</v>
      </c>
    </row>
    <row r="28" spans="1:80" x14ac:dyDescent="0.2">
      <c r="A28" s="285">
        <v>15</v>
      </c>
      <c r="B28" s="286" t="s">
        <v>155</v>
      </c>
      <c r="C28" s="287" t="s">
        <v>156</v>
      </c>
      <c r="D28" s="288" t="s">
        <v>127</v>
      </c>
      <c r="E28" s="289">
        <v>750</v>
      </c>
      <c r="F28" s="289">
        <v>934</v>
      </c>
      <c r="G28" s="290">
        <f>E28*F28</f>
        <v>700500</v>
      </c>
      <c r="H28" s="291">
        <v>1.3299999999999999E-2</v>
      </c>
      <c r="I28" s="292">
        <f>E28*H28</f>
        <v>9.9749999999999996</v>
      </c>
      <c r="J28" s="291">
        <v>0</v>
      </c>
      <c r="K28" s="292">
        <f>E28*J28</f>
        <v>0</v>
      </c>
      <c r="O28" s="284">
        <v>2</v>
      </c>
      <c r="AA28" s="253">
        <v>1</v>
      </c>
      <c r="AB28" s="253">
        <v>1</v>
      </c>
      <c r="AC28" s="253">
        <v>1</v>
      </c>
      <c r="AZ28" s="253">
        <v>1</v>
      </c>
      <c r="BA28" s="253">
        <f>IF(AZ28=1,G28,0)</f>
        <v>700500</v>
      </c>
      <c r="BB28" s="253">
        <f>IF(AZ28=2,G28,0)</f>
        <v>0</v>
      </c>
      <c r="BC28" s="253">
        <f>IF(AZ28=3,G28,0)</f>
        <v>0</v>
      </c>
      <c r="BD28" s="253">
        <f>IF(AZ28=4,G28,0)</f>
        <v>0</v>
      </c>
      <c r="BE28" s="253">
        <f>IF(AZ28=5,G28,0)</f>
        <v>0</v>
      </c>
      <c r="CA28" s="284">
        <v>1</v>
      </c>
      <c r="CB28" s="284">
        <v>1</v>
      </c>
    </row>
    <row r="29" spans="1:80" x14ac:dyDescent="0.2">
      <c r="A29" s="294"/>
      <c r="B29" s="295" t="s">
        <v>103</v>
      </c>
      <c r="C29" s="296" t="s">
        <v>154</v>
      </c>
      <c r="D29" s="297"/>
      <c r="E29" s="298"/>
      <c r="F29" s="299"/>
      <c r="G29" s="300">
        <f>SUM(G27:G28)</f>
        <v>700500</v>
      </c>
      <c r="H29" s="301"/>
      <c r="I29" s="302">
        <f>SUM(I27:I28)</f>
        <v>9.9749999999999996</v>
      </c>
      <c r="J29" s="301"/>
      <c r="K29" s="302">
        <f>SUM(K27:K28)</f>
        <v>0</v>
      </c>
      <c r="O29" s="284">
        <v>4</v>
      </c>
      <c r="BA29" s="303">
        <f>SUM(BA27:BA28)</f>
        <v>700500</v>
      </c>
      <c r="BB29" s="303">
        <f>SUM(BB27:BB28)</f>
        <v>0</v>
      </c>
      <c r="BC29" s="303">
        <f>SUM(BC27:BC28)</f>
        <v>0</v>
      </c>
      <c r="BD29" s="303">
        <f>SUM(BD27:BD28)</f>
        <v>0</v>
      </c>
      <c r="BE29" s="303">
        <f>SUM(BE27:BE28)</f>
        <v>0</v>
      </c>
    </row>
    <row r="30" spans="1:80" x14ac:dyDescent="0.2">
      <c r="A30" s="274" t="s">
        <v>100</v>
      </c>
      <c r="B30" s="275" t="s">
        <v>157</v>
      </c>
      <c r="C30" s="276" t="s">
        <v>158</v>
      </c>
      <c r="D30" s="277"/>
      <c r="E30" s="278"/>
      <c r="F30" s="278"/>
      <c r="G30" s="279"/>
      <c r="H30" s="280"/>
      <c r="I30" s="281"/>
      <c r="J30" s="282"/>
      <c r="K30" s="283"/>
      <c r="O30" s="284">
        <v>1</v>
      </c>
    </row>
    <row r="31" spans="1:80" x14ac:dyDescent="0.2">
      <c r="A31" s="285">
        <v>16</v>
      </c>
      <c r="B31" s="286" t="s">
        <v>160</v>
      </c>
      <c r="C31" s="287" t="s">
        <v>161</v>
      </c>
      <c r="D31" s="288" t="s">
        <v>127</v>
      </c>
      <c r="E31" s="289">
        <v>1020</v>
      </c>
      <c r="F31" s="289">
        <v>5.8</v>
      </c>
      <c r="G31" s="290">
        <f>E31*F31</f>
        <v>5916</v>
      </c>
      <c r="H31" s="291">
        <v>1.3999999999999999E-4</v>
      </c>
      <c r="I31" s="292">
        <f>E31*H31</f>
        <v>0.14279999999999998</v>
      </c>
      <c r="J31" s="291">
        <v>0</v>
      </c>
      <c r="K31" s="292">
        <f>E31*J31</f>
        <v>0</v>
      </c>
      <c r="O31" s="284">
        <v>2</v>
      </c>
      <c r="AA31" s="253">
        <v>1</v>
      </c>
      <c r="AB31" s="253">
        <v>1</v>
      </c>
      <c r="AC31" s="253">
        <v>1</v>
      </c>
      <c r="AZ31" s="253">
        <v>1</v>
      </c>
      <c r="BA31" s="253">
        <f>IF(AZ31=1,G31,0)</f>
        <v>5916</v>
      </c>
      <c r="BB31" s="253">
        <f>IF(AZ31=2,G31,0)</f>
        <v>0</v>
      </c>
      <c r="BC31" s="253">
        <f>IF(AZ31=3,G31,0)</f>
        <v>0</v>
      </c>
      <c r="BD31" s="253">
        <f>IF(AZ31=4,G31,0)</f>
        <v>0</v>
      </c>
      <c r="BE31" s="253">
        <f>IF(AZ31=5,G31,0)</f>
        <v>0</v>
      </c>
      <c r="CA31" s="284">
        <v>1</v>
      </c>
      <c r="CB31" s="284">
        <v>1</v>
      </c>
    </row>
    <row r="32" spans="1:80" x14ac:dyDescent="0.2">
      <c r="A32" s="285">
        <v>17</v>
      </c>
      <c r="B32" s="286" t="s">
        <v>162</v>
      </c>
      <c r="C32" s="287" t="s">
        <v>163</v>
      </c>
      <c r="D32" s="288" t="s">
        <v>127</v>
      </c>
      <c r="E32" s="289">
        <v>550</v>
      </c>
      <c r="F32" s="289">
        <v>696</v>
      </c>
      <c r="G32" s="290">
        <f>E32*F32</f>
        <v>382800</v>
      </c>
      <c r="H32" s="291">
        <v>5.1959999999999999E-2</v>
      </c>
      <c r="I32" s="292">
        <f>E32*H32</f>
        <v>28.577999999999999</v>
      </c>
      <c r="J32" s="291">
        <v>0</v>
      </c>
      <c r="K32" s="292">
        <f>E32*J32</f>
        <v>0</v>
      </c>
      <c r="O32" s="284">
        <v>2</v>
      </c>
      <c r="AA32" s="253">
        <v>2</v>
      </c>
      <c r="AB32" s="253">
        <v>1</v>
      </c>
      <c r="AC32" s="253">
        <v>1</v>
      </c>
      <c r="AZ32" s="253">
        <v>1</v>
      </c>
      <c r="BA32" s="253">
        <f>IF(AZ32=1,G32,0)</f>
        <v>382800</v>
      </c>
      <c r="BB32" s="253">
        <f>IF(AZ32=2,G32,0)</f>
        <v>0</v>
      </c>
      <c r="BC32" s="253">
        <f>IF(AZ32=3,G32,0)</f>
        <v>0</v>
      </c>
      <c r="BD32" s="253">
        <f>IF(AZ32=4,G32,0)</f>
        <v>0</v>
      </c>
      <c r="BE32" s="253">
        <f>IF(AZ32=5,G32,0)</f>
        <v>0</v>
      </c>
      <c r="CA32" s="284">
        <v>2</v>
      </c>
      <c r="CB32" s="284">
        <v>1</v>
      </c>
    </row>
    <row r="33" spans="1:80" x14ac:dyDescent="0.2">
      <c r="A33" s="285">
        <v>18</v>
      </c>
      <c r="B33" s="286" t="s">
        <v>164</v>
      </c>
      <c r="C33" s="287" t="s">
        <v>165</v>
      </c>
      <c r="D33" s="288" t="s">
        <v>127</v>
      </c>
      <c r="E33" s="289">
        <v>500</v>
      </c>
      <c r="F33" s="289">
        <v>1093</v>
      </c>
      <c r="G33" s="290">
        <f>E33*F33</f>
        <v>546500</v>
      </c>
      <c r="H33" s="291">
        <v>0.15056</v>
      </c>
      <c r="I33" s="292">
        <f>E33*H33</f>
        <v>75.28</v>
      </c>
      <c r="J33" s="291">
        <v>0</v>
      </c>
      <c r="K33" s="292">
        <f>E33*J33</f>
        <v>0</v>
      </c>
      <c r="O33" s="284">
        <v>2</v>
      </c>
      <c r="AA33" s="253">
        <v>2</v>
      </c>
      <c r="AB33" s="253">
        <v>1</v>
      </c>
      <c r="AC33" s="253">
        <v>1</v>
      </c>
      <c r="AZ33" s="253">
        <v>1</v>
      </c>
      <c r="BA33" s="253">
        <f>IF(AZ33=1,G33,0)</f>
        <v>546500</v>
      </c>
      <c r="BB33" s="253">
        <f>IF(AZ33=2,G33,0)</f>
        <v>0</v>
      </c>
      <c r="BC33" s="253">
        <f>IF(AZ33=3,G33,0)</f>
        <v>0</v>
      </c>
      <c r="BD33" s="253">
        <f>IF(AZ33=4,G33,0)</f>
        <v>0</v>
      </c>
      <c r="BE33" s="253">
        <f>IF(AZ33=5,G33,0)</f>
        <v>0</v>
      </c>
      <c r="CA33" s="284">
        <v>2</v>
      </c>
      <c r="CB33" s="284">
        <v>1</v>
      </c>
    </row>
    <row r="34" spans="1:80" x14ac:dyDescent="0.2">
      <c r="A34" s="285">
        <v>19</v>
      </c>
      <c r="B34" s="286" t="s">
        <v>166</v>
      </c>
      <c r="C34" s="287" t="s">
        <v>167</v>
      </c>
      <c r="D34" s="288" t="s">
        <v>127</v>
      </c>
      <c r="E34" s="289">
        <v>850</v>
      </c>
      <c r="F34" s="289">
        <v>439</v>
      </c>
      <c r="G34" s="290">
        <f>E34*F34</f>
        <v>373150</v>
      </c>
      <c r="H34" s="291">
        <v>4.2000000000000003E-2</v>
      </c>
      <c r="I34" s="292">
        <f>E34*H34</f>
        <v>35.700000000000003</v>
      </c>
      <c r="J34" s="291">
        <v>0</v>
      </c>
      <c r="K34" s="292">
        <f>E34*J34</f>
        <v>0</v>
      </c>
      <c r="O34" s="284">
        <v>2</v>
      </c>
      <c r="AA34" s="253">
        <v>2</v>
      </c>
      <c r="AB34" s="253">
        <v>1</v>
      </c>
      <c r="AC34" s="253">
        <v>1</v>
      </c>
      <c r="AZ34" s="253">
        <v>1</v>
      </c>
      <c r="BA34" s="253">
        <f>IF(AZ34=1,G34,0)</f>
        <v>373150</v>
      </c>
      <c r="BB34" s="253">
        <f>IF(AZ34=2,G34,0)</f>
        <v>0</v>
      </c>
      <c r="BC34" s="253">
        <f>IF(AZ34=3,G34,0)</f>
        <v>0</v>
      </c>
      <c r="BD34" s="253">
        <f>IF(AZ34=4,G34,0)</f>
        <v>0</v>
      </c>
      <c r="BE34" s="253">
        <f>IF(AZ34=5,G34,0)</f>
        <v>0</v>
      </c>
      <c r="CA34" s="284">
        <v>2</v>
      </c>
      <c r="CB34" s="284">
        <v>1</v>
      </c>
    </row>
    <row r="35" spans="1:80" x14ac:dyDescent="0.2">
      <c r="A35" s="285">
        <v>20</v>
      </c>
      <c r="B35" s="286" t="s">
        <v>168</v>
      </c>
      <c r="C35" s="287" t="s">
        <v>169</v>
      </c>
      <c r="D35" s="288" t="s">
        <v>127</v>
      </c>
      <c r="E35" s="289">
        <v>1020</v>
      </c>
      <c r="F35" s="289">
        <v>359</v>
      </c>
      <c r="G35" s="290">
        <f>E35*F35</f>
        <v>366180</v>
      </c>
      <c r="H35" s="291">
        <v>2.7550000000000002E-2</v>
      </c>
      <c r="I35" s="292">
        <f>E35*H35</f>
        <v>28.101000000000003</v>
      </c>
      <c r="J35" s="291">
        <v>0</v>
      </c>
      <c r="K35" s="292">
        <f>E35*J35</f>
        <v>0</v>
      </c>
      <c r="O35" s="284">
        <v>2</v>
      </c>
      <c r="AA35" s="253">
        <v>2</v>
      </c>
      <c r="AB35" s="253">
        <v>1</v>
      </c>
      <c r="AC35" s="253">
        <v>1</v>
      </c>
      <c r="AZ35" s="253">
        <v>1</v>
      </c>
      <c r="BA35" s="253">
        <f>IF(AZ35=1,G35,0)</f>
        <v>366180</v>
      </c>
      <c r="BB35" s="253">
        <f>IF(AZ35=2,G35,0)</f>
        <v>0</v>
      </c>
      <c r="BC35" s="253">
        <f>IF(AZ35=3,G35,0)</f>
        <v>0</v>
      </c>
      <c r="BD35" s="253">
        <f>IF(AZ35=4,G35,0)</f>
        <v>0</v>
      </c>
      <c r="BE35" s="253">
        <f>IF(AZ35=5,G35,0)</f>
        <v>0</v>
      </c>
      <c r="CA35" s="284">
        <v>2</v>
      </c>
      <c r="CB35" s="284">
        <v>1</v>
      </c>
    </row>
    <row r="36" spans="1:80" x14ac:dyDescent="0.2">
      <c r="A36" s="294"/>
      <c r="B36" s="295" t="s">
        <v>103</v>
      </c>
      <c r="C36" s="296" t="s">
        <v>159</v>
      </c>
      <c r="D36" s="297"/>
      <c r="E36" s="298"/>
      <c r="F36" s="299"/>
      <c r="G36" s="300">
        <f>SUM(G30:G35)</f>
        <v>1674546</v>
      </c>
      <c r="H36" s="301"/>
      <c r="I36" s="302">
        <f>SUM(I30:I35)</f>
        <v>167.80180000000001</v>
      </c>
      <c r="J36" s="301"/>
      <c r="K36" s="302">
        <f>SUM(K30:K35)</f>
        <v>0</v>
      </c>
      <c r="O36" s="284">
        <v>4</v>
      </c>
      <c r="BA36" s="303">
        <f>SUM(BA30:BA35)</f>
        <v>1674546</v>
      </c>
      <c r="BB36" s="303">
        <f>SUM(BB30:BB35)</f>
        <v>0</v>
      </c>
      <c r="BC36" s="303">
        <f>SUM(BC30:BC35)</f>
        <v>0</v>
      </c>
      <c r="BD36" s="303">
        <f>SUM(BD30:BD35)</f>
        <v>0</v>
      </c>
      <c r="BE36" s="303">
        <f>SUM(BE30:BE35)</f>
        <v>0</v>
      </c>
    </row>
    <row r="37" spans="1:80" x14ac:dyDescent="0.2">
      <c r="A37" s="274" t="s">
        <v>100</v>
      </c>
      <c r="B37" s="275" t="s">
        <v>170</v>
      </c>
      <c r="C37" s="276" t="s">
        <v>171</v>
      </c>
      <c r="D37" s="277"/>
      <c r="E37" s="278"/>
      <c r="F37" s="278"/>
      <c r="G37" s="279"/>
      <c r="H37" s="280"/>
      <c r="I37" s="281"/>
      <c r="J37" s="282"/>
      <c r="K37" s="283"/>
      <c r="O37" s="284">
        <v>1</v>
      </c>
    </row>
    <row r="38" spans="1:80" x14ac:dyDescent="0.2">
      <c r="A38" s="285">
        <v>21</v>
      </c>
      <c r="B38" s="286" t="s">
        <v>173</v>
      </c>
      <c r="C38" s="287" t="s">
        <v>174</v>
      </c>
      <c r="D38" s="288" t="s">
        <v>127</v>
      </c>
      <c r="E38" s="289">
        <v>2100</v>
      </c>
      <c r="F38" s="289">
        <v>107</v>
      </c>
      <c r="G38" s="290">
        <f>E38*F38</f>
        <v>224700</v>
      </c>
      <c r="H38" s="291">
        <v>1.2099999999999999E-3</v>
      </c>
      <c r="I38" s="292">
        <f>E38*H38</f>
        <v>2.5409999999999999</v>
      </c>
      <c r="J38" s="291">
        <v>0</v>
      </c>
      <c r="K38" s="292">
        <f>E38*J38</f>
        <v>0</v>
      </c>
      <c r="O38" s="284">
        <v>2</v>
      </c>
      <c r="AA38" s="253">
        <v>1</v>
      </c>
      <c r="AB38" s="253">
        <v>1</v>
      </c>
      <c r="AC38" s="253">
        <v>1</v>
      </c>
      <c r="AZ38" s="253">
        <v>1</v>
      </c>
      <c r="BA38" s="253">
        <f>IF(AZ38=1,G38,0)</f>
        <v>224700</v>
      </c>
      <c r="BB38" s="253">
        <f>IF(AZ38=2,G38,0)</f>
        <v>0</v>
      </c>
      <c r="BC38" s="253">
        <f>IF(AZ38=3,G38,0)</f>
        <v>0</v>
      </c>
      <c r="BD38" s="253">
        <f>IF(AZ38=4,G38,0)</f>
        <v>0</v>
      </c>
      <c r="BE38" s="253">
        <f>IF(AZ38=5,G38,0)</f>
        <v>0</v>
      </c>
      <c r="CA38" s="284">
        <v>1</v>
      </c>
      <c r="CB38" s="284">
        <v>1</v>
      </c>
    </row>
    <row r="39" spans="1:80" x14ac:dyDescent="0.2">
      <c r="A39" s="294"/>
      <c r="B39" s="295" t="s">
        <v>103</v>
      </c>
      <c r="C39" s="296" t="s">
        <v>172</v>
      </c>
      <c r="D39" s="297"/>
      <c r="E39" s="298"/>
      <c r="F39" s="299"/>
      <c r="G39" s="300">
        <f>SUM(G37:G38)</f>
        <v>224700</v>
      </c>
      <c r="H39" s="301"/>
      <c r="I39" s="302">
        <f>SUM(I37:I38)</f>
        <v>2.5409999999999999</v>
      </c>
      <c r="J39" s="301"/>
      <c r="K39" s="302">
        <f>SUM(K37:K38)</f>
        <v>0</v>
      </c>
      <c r="O39" s="284">
        <v>4</v>
      </c>
      <c r="BA39" s="303">
        <f>SUM(BA37:BA38)</f>
        <v>224700</v>
      </c>
      <c r="BB39" s="303">
        <f>SUM(BB37:BB38)</f>
        <v>0</v>
      </c>
      <c r="BC39" s="303">
        <f>SUM(BC37:BC38)</f>
        <v>0</v>
      </c>
      <c r="BD39" s="303">
        <f>SUM(BD37:BD38)</f>
        <v>0</v>
      </c>
      <c r="BE39" s="303">
        <f>SUM(BE37:BE38)</f>
        <v>0</v>
      </c>
    </row>
    <row r="40" spans="1:80" x14ac:dyDescent="0.2">
      <c r="A40" s="274" t="s">
        <v>100</v>
      </c>
      <c r="B40" s="275" t="s">
        <v>175</v>
      </c>
      <c r="C40" s="276" t="s">
        <v>176</v>
      </c>
      <c r="D40" s="277"/>
      <c r="E40" s="278"/>
      <c r="F40" s="278"/>
      <c r="G40" s="279"/>
      <c r="H40" s="280"/>
      <c r="I40" s="281"/>
      <c r="J40" s="282"/>
      <c r="K40" s="283"/>
      <c r="O40" s="284">
        <v>1</v>
      </c>
    </row>
    <row r="41" spans="1:80" x14ac:dyDescent="0.2">
      <c r="A41" s="285">
        <v>22</v>
      </c>
      <c r="B41" s="286" t="s">
        <v>178</v>
      </c>
      <c r="C41" s="287" t="s">
        <v>179</v>
      </c>
      <c r="D41" s="288" t="s">
        <v>180</v>
      </c>
      <c r="E41" s="289">
        <v>1</v>
      </c>
      <c r="F41" s="289">
        <v>100000</v>
      </c>
      <c r="G41" s="290">
        <f>E41*F41</f>
        <v>100000</v>
      </c>
      <c r="H41" s="291">
        <v>3</v>
      </c>
      <c r="I41" s="292">
        <f>E41*H41</f>
        <v>3</v>
      </c>
      <c r="J41" s="291">
        <v>-3</v>
      </c>
      <c r="K41" s="292">
        <f>E41*J41</f>
        <v>-3</v>
      </c>
      <c r="O41" s="284">
        <v>2</v>
      </c>
      <c r="AA41" s="253">
        <v>1</v>
      </c>
      <c r="AB41" s="253">
        <v>1</v>
      </c>
      <c r="AC41" s="253">
        <v>1</v>
      </c>
      <c r="AZ41" s="253">
        <v>1</v>
      </c>
      <c r="BA41" s="253">
        <f>IF(AZ41=1,G41,0)</f>
        <v>100000</v>
      </c>
      <c r="BB41" s="253">
        <f>IF(AZ41=2,G41,0)</f>
        <v>0</v>
      </c>
      <c r="BC41" s="253">
        <f>IF(AZ41=3,G41,0)</f>
        <v>0</v>
      </c>
      <c r="BD41" s="253">
        <f>IF(AZ41=4,G41,0)</f>
        <v>0</v>
      </c>
      <c r="BE41" s="253">
        <f>IF(AZ41=5,G41,0)</f>
        <v>0</v>
      </c>
      <c r="CA41" s="284">
        <v>1</v>
      </c>
      <c r="CB41" s="284">
        <v>1</v>
      </c>
    </row>
    <row r="42" spans="1:80" x14ac:dyDescent="0.2">
      <c r="A42" s="294"/>
      <c r="B42" s="295" t="s">
        <v>103</v>
      </c>
      <c r="C42" s="296" t="s">
        <v>177</v>
      </c>
      <c r="D42" s="297"/>
      <c r="E42" s="298"/>
      <c r="F42" s="299"/>
      <c r="G42" s="300">
        <f>SUM(G40:G41)</f>
        <v>100000</v>
      </c>
      <c r="H42" s="301"/>
      <c r="I42" s="302">
        <f>SUM(I40:I41)</f>
        <v>3</v>
      </c>
      <c r="J42" s="301"/>
      <c r="K42" s="302">
        <f>SUM(K40:K41)</f>
        <v>-3</v>
      </c>
      <c r="O42" s="284">
        <v>4</v>
      </c>
      <c r="BA42" s="303">
        <f>SUM(BA40:BA41)</f>
        <v>100000</v>
      </c>
      <c r="BB42" s="303">
        <f>SUM(BB40:BB41)</f>
        <v>0</v>
      </c>
      <c r="BC42" s="303">
        <f>SUM(BC40:BC41)</f>
        <v>0</v>
      </c>
      <c r="BD42" s="303">
        <f>SUM(BD40:BD41)</f>
        <v>0</v>
      </c>
      <c r="BE42" s="303">
        <f>SUM(BE40:BE41)</f>
        <v>0</v>
      </c>
    </row>
    <row r="43" spans="1:80" x14ac:dyDescent="0.2">
      <c r="A43" s="274" t="s">
        <v>100</v>
      </c>
      <c r="B43" s="275" t="s">
        <v>181</v>
      </c>
      <c r="C43" s="276" t="s">
        <v>182</v>
      </c>
      <c r="D43" s="277"/>
      <c r="E43" s="278"/>
      <c r="F43" s="278"/>
      <c r="G43" s="279"/>
      <c r="H43" s="280"/>
      <c r="I43" s="281"/>
      <c r="J43" s="282"/>
      <c r="K43" s="283"/>
      <c r="O43" s="284">
        <v>1</v>
      </c>
    </row>
    <row r="44" spans="1:80" x14ac:dyDescent="0.2">
      <c r="A44" s="285">
        <v>23</v>
      </c>
      <c r="B44" s="286" t="s">
        <v>184</v>
      </c>
      <c r="C44" s="287" t="s">
        <v>185</v>
      </c>
      <c r="D44" s="288" t="s">
        <v>127</v>
      </c>
      <c r="E44" s="289">
        <v>55</v>
      </c>
      <c r="F44" s="289">
        <v>504</v>
      </c>
      <c r="G44" s="290">
        <f>E44*F44</f>
        <v>27720</v>
      </c>
      <c r="H44" s="291">
        <v>3.4000000000000002E-4</v>
      </c>
      <c r="I44" s="292">
        <f>E44*H44</f>
        <v>1.8700000000000001E-2</v>
      </c>
      <c r="J44" s="291">
        <v>-0.54500000000000004</v>
      </c>
      <c r="K44" s="292">
        <f>E44*J44</f>
        <v>-29.975000000000001</v>
      </c>
      <c r="O44" s="284">
        <v>2</v>
      </c>
      <c r="AA44" s="253">
        <v>1</v>
      </c>
      <c r="AB44" s="253">
        <v>1</v>
      </c>
      <c r="AC44" s="253">
        <v>1</v>
      </c>
      <c r="AZ44" s="253">
        <v>1</v>
      </c>
      <c r="BA44" s="253">
        <f>IF(AZ44=1,G44,0)</f>
        <v>27720</v>
      </c>
      <c r="BB44" s="253">
        <f>IF(AZ44=2,G44,0)</f>
        <v>0</v>
      </c>
      <c r="BC44" s="253">
        <f>IF(AZ44=3,G44,0)</f>
        <v>0</v>
      </c>
      <c r="BD44" s="253">
        <f>IF(AZ44=4,G44,0)</f>
        <v>0</v>
      </c>
      <c r="BE44" s="253">
        <f>IF(AZ44=5,G44,0)</f>
        <v>0</v>
      </c>
      <c r="CA44" s="284">
        <v>1</v>
      </c>
      <c r="CB44" s="284">
        <v>1</v>
      </c>
    </row>
    <row r="45" spans="1:80" x14ac:dyDescent="0.2">
      <c r="A45" s="285">
        <v>24</v>
      </c>
      <c r="B45" s="286" t="s">
        <v>186</v>
      </c>
      <c r="C45" s="287" t="s">
        <v>187</v>
      </c>
      <c r="D45" s="288" t="s">
        <v>142</v>
      </c>
      <c r="E45" s="289">
        <v>44</v>
      </c>
      <c r="F45" s="289">
        <v>29.2</v>
      </c>
      <c r="G45" s="290">
        <f>E45*F45</f>
        <v>1284.8</v>
      </c>
      <c r="H45" s="291">
        <v>0</v>
      </c>
      <c r="I45" s="292">
        <f>E45*H45</f>
        <v>0</v>
      </c>
      <c r="J45" s="291">
        <v>0</v>
      </c>
      <c r="K45" s="292">
        <f>E45*J45</f>
        <v>0</v>
      </c>
      <c r="O45" s="284">
        <v>2</v>
      </c>
      <c r="AA45" s="253">
        <v>1</v>
      </c>
      <c r="AB45" s="253">
        <v>1</v>
      </c>
      <c r="AC45" s="253">
        <v>1</v>
      </c>
      <c r="AZ45" s="253">
        <v>1</v>
      </c>
      <c r="BA45" s="253">
        <f>IF(AZ45=1,G45,0)</f>
        <v>1284.8</v>
      </c>
      <c r="BB45" s="253">
        <f>IF(AZ45=2,G45,0)</f>
        <v>0</v>
      </c>
      <c r="BC45" s="253">
        <f>IF(AZ45=3,G45,0)</f>
        <v>0</v>
      </c>
      <c r="BD45" s="253">
        <f>IF(AZ45=4,G45,0)</f>
        <v>0</v>
      </c>
      <c r="BE45" s="253">
        <f>IF(AZ45=5,G45,0)</f>
        <v>0</v>
      </c>
      <c r="CA45" s="284">
        <v>1</v>
      </c>
      <c r="CB45" s="284">
        <v>1</v>
      </c>
    </row>
    <row r="46" spans="1:80" x14ac:dyDescent="0.2">
      <c r="A46" s="285">
        <v>25</v>
      </c>
      <c r="B46" s="286" t="s">
        <v>188</v>
      </c>
      <c r="C46" s="287" t="s">
        <v>189</v>
      </c>
      <c r="D46" s="288" t="s">
        <v>127</v>
      </c>
      <c r="E46" s="289">
        <v>90</v>
      </c>
      <c r="F46" s="289">
        <v>368.5</v>
      </c>
      <c r="G46" s="290">
        <f>E46*F46</f>
        <v>33165</v>
      </c>
      <c r="H46" s="291">
        <v>1.17E-3</v>
      </c>
      <c r="I46" s="292">
        <f>E46*H46</f>
        <v>0.1053</v>
      </c>
      <c r="J46" s="291">
        <v>-7.5999999999999998E-2</v>
      </c>
      <c r="K46" s="292">
        <f>E46*J46</f>
        <v>-6.84</v>
      </c>
      <c r="O46" s="284">
        <v>2</v>
      </c>
      <c r="AA46" s="253">
        <v>1</v>
      </c>
      <c r="AB46" s="253">
        <v>1</v>
      </c>
      <c r="AC46" s="253">
        <v>1</v>
      </c>
      <c r="AZ46" s="253">
        <v>1</v>
      </c>
      <c r="BA46" s="253">
        <f>IF(AZ46=1,G46,0)</f>
        <v>33165</v>
      </c>
      <c r="BB46" s="253">
        <f>IF(AZ46=2,G46,0)</f>
        <v>0</v>
      </c>
      <c r="BC46" s="253">
        <f>IF(AZ46=3,G46,0)</f>
        <v>0</v>
      </c>
      <c r="BD46" s="253">
        <f>IF(AZ46=4,G46,0)</f>
        <v>0</v>
      </c>
      <c r="BE46" s="253">
        <f>IF(AZ46=5,G46,0)</f>
        <v>0</v>
      </c>
      <c r="CA46" s="284">
        <v>1</v>
      </c>
      <c r="CB46" s="284">
        <v>1</v>
      </c>
    </row>
    <row r="47" spans="1:80" x14ac:dyDescent="0.2">
      <c r="A47" s="285">
        <v>26</v>
      </c>
      <c r="B47" s="286" t="s">
        <v>190</v>
      </c>
      <c r="C47" s="287" t="s">
        <v>191</v>
      </c>
      <c r="D47" s="288" t="s">
        <v>127</v>
      </c>
      <c r="E47" s="289">
        <v>231</v>
      </c>
      <c r="F47" s="289">
        <v>261.5</v>
      </c>
      <c r="G47" s="290">
        <f>E47*F47</f>
        <v>60406.5</v>
      </c>
      <c r="H47" s="291">
        <v>6.7000000000000002E-4</v>
      </c>
      <c r="I47" s="292">
        <f>E47*H47</f>
        <v>0.15477000000000002</v>
      </c>
      <c r="J47" s="291">
        <v>-0.13400000000000001</v>
      </c>
      <c r="K47" s="292">
        <f>E47*J47</f>
        <v>-30.954000000000001</v>
      </c>
      <c r="O47" s="284">
        <v>2</v>
      </c>
      <c r="AA47" s="253">
        <v>2</v>
      </c>
      <c r="AB47" s="253">
        <v>1</v>
      </c>
      <c r="AC47" s="253">
        <v>1</v>
      </c>
      <c r="AZ47" s="253">
        <v>1</v>
      </c>
      <c r="BA47" s="253">
        <f>IF(AZ47=1,G47,0)</f>
        <v>60406.5</v>
      </c>
      <c r="BB47" s="253">
        <f>IF(AZ47=2,G47,0)</f>
        <v>0</v>
      </c>
      <c r="BC47" s="253">
        <f>IF(AZ47=3,G47,0)</f>
        <v>0</v>
      </c>
      <c r="BD47" s="253">
        <f>IF(AZ47=4,G47,0)</f>
        <v>0</v>
      </c>
      <c r="BE47" s="253">
        <f>IF(AZ47=5,G47,0)</f>
        <v>0</v>
      </c>
      <c r="CA47" s="284">
        <v>2</v>
      </c>
      <c r="CB47" s="284">
        <v>1</v>
      </c>
    </row>
    <row r="48" spans="1:80" x14ac:dyDescent="0.2">
      <c r="A48" s="285">
        <v>27</v>
      </c>
      <c r="B48" s="286" t="s">
        <v>192</v>
      </c>
      <c r="C48" s="287" t="s">
        <v>193</v>
      </c>
      <c r="D48" s="288" t="s">
        <v>127</v>
      </c>
      <c r="E48" s="289">
        <v>777</v>
      </c>
      <c r="F48" s="289">
        <v>363.5</v>
      </c>
      <c r="G48" s="290">
        <f>E48*F48</f>
        <v>282439.5</v>
      </c>
      <c r="H48" s="291">
        <v>6.7000000000000002E-4</v>
      </c>
      <c r="I48" s="292">
        <f>E48*H48</f>
        <v>0.52059</v>
      </c>
      <c r="J48" s="291">
        <v>-0.20399999999999999</v>
      </c>
      <c r="K48" s="292">
        <f>E48*J48</f>
        <v>-158.50799999999998</v>
      </c>
      <c r="O48" s="284">
        <v>2</v>
      </c>
      <c r="AA48" s="253">
        <v>2</v>
      </c>
      <c r="AB48" s="253">
        <v>1</v>
      </c>
      <c r="AC48" s="253">
        <v>1</v>
      </c>
      <c r="AZ48" s="253">
        <v>1</v>
      </c>
      <c r="BA48" s="253">
        <f>IF(AZ48=1,G48,0)</f>
        <v>282439.5</v>
      </c>
      <c r="BB48" s="253">
        <f>IF(AZ48=2,G48,0)</f>
        <v>0</v>
      </c>
      <c r="BC48" s="253">
        <f>IF(AZ48=3,G48,0)</f>
        <v>0</v>
      </c>
      <c r="BD48" s="253">
        <f>IF(AZ48=4,G48,0)</f>
        <v>0</v>
      </c>
      <c r="BE48" s="253">
        <f>IF(AZ48=5,G48,0)</f>
        <v>0</v>
      </c>
      <c r="CA48" s="284">
        <v>2</v>
      </c>
      <c r="CB48" s="284">
        <v>1</v>
      </c>
    </row>
    <row r="49" spans="1:80" x14ac:dyDescent="0.2">
      <c r="A49" s="285">
        <v>28</v>
      </c>
      <c r="B49" s="286" t="s">
        <v>194</v>
      </c>
      <c r="C49" s="287" t="s">
        <v>195</v>
      </c>
      <c r="D49" s="288" t="s">
        <v>115</v>
      </c>
      <c r="E49" s="289">
        <v>150</v>
      </c>
      <c r="F49" s="289">
        <v>5500</v>
      </c>
      <c r="G49" s="290">
        <f>E49*F49</f>
        <v>825000</v>
      </c>
      <c r="H49" s="291">
        <v>0</v>
      </c>
      <c r="I49" s="292">
        <f>E49*H49</f>
        <v>0</v>
      </c>
      <c r="J49" s="291">
        <v>-2.2000000000000002</v>
      </c>
      <c r="K49" s="292">
        <f>E49*J49</f>
        <v>-330</v>
      </c>
      <c r="O49" s="284">
        <v>2</v>
      </c>
      <c r="AA49" s="253">
        <v>2</v>
      </c>
      <c r="AB49" s="253">
        <v>1</v>
      </c>
      <c r="AC49" s="253">
        <v>1</v>
      </c>
      <c r="AZ49" s="253">
        <v>1</v>
      </c>
      <c r="BA49" s="253">
        <f>IF(AZ49=1,G49,0)</f>
        <v>825000</v>
      </c>
      <c r="BB49" s="253">
        <f>IF(AZ49=2,G49,0)</f>
        <v>0</v>
      </c>
      <c r="BC49" s="253">
        <f>IF(AZ49=3,G49,0)</f>
        <v>0</v>
      </c>
      <c r="BD49" s="253">
        <f>IF(AZ49=4,G49,0)</f>
        <v>0</v>
      </c>
      <c r="BE49" s="253">
        <f>IF(AZ49=5,G49,0)</f>
        <v>0</v>
      </c>
      <c r="CA49" s="284">
        <v>2</v>
      </c>
      <c r="CB49" s="284">
        <v>1</v>
      </c>
    </row>
    <row r="50" spans="1:80" ht="22.5" x14ac:dyDescent="0.2">
      <c r="A50" s="285">
        <v>29</v>
      </c>
      <c r="B50" s="286" t="s">
        <v>196</v>
      </c>
      <c r="C50" s="287" t="s">
        <v>197</v>
      </c>
      <c r="D50" s="288" t="s">
        <v>115</v>
      </c>
      <c r="E50" s="289">
        <v>150</v>
      </c>
      <c r="F50" s="289">
        <v>2005</v>
      </c>
      <c r="G50" s="290">
        <f>E50*F50</f>
        <v>300750</v>
      </c>
      <c r="H50" s="291">
        <v>0</v>
      </c>
      <c r="I50" s="292">
        <f>E50*H50</f>
        <v>0</v>
      </c>
      <c r="J50" s="291">
        <v>-1.4</v>
      </c>
      <c r="K50" s="292">
        <f>E50*J50</f>
        <v>-210</v>
      </c>
      <c r="O50" s="284">
        <v>2</v>
      </c>
      <c r="AA50" s="253">
        <v>2</v>
      </c>
      <c r="AB50" s="253">
        <v>1</v>
      </c>
      <c r="AC50" s="253">
        <v>1</v>
      </c>
      <c r="AZ50" s="253">
        <v>1</v>
      </c>
      <c r="BA50" s="253">
        <f>IF(AZ50=1,G50,0)</f>
        <v>300750</v>
      </c>
      <c r="BB50" s="253">
        <f>IF(AZ50=2,G50,0)</f>
        <v>0</v>
      </c>
      <c r="BC50" s="253">
        <f>IF(AZ50=3,G50,0)</f>
        <v>0</v>
      </c>
      <c r="BD50" s="253">
        <f>IF(AZ50=4,G50,0)</f>
        <v>0</v>
      </c>
      <c r="BE50" s="253">
        <f>IF(AZ50=5,G50,0)</f>
        <v>0</v>
      </c>
      <c r="CA50" s="284">
        <v>2</v>
      </c>
      <c r="CB50" s="284">
        <v>1</v>
      </c>
    </row>
    <row r="51" spans="1:80" x14ac:dyDescent="0.2">
      <c r="A51" s="285">
        <v>30</v>
      </c>
      <c r="B51" s="286" t="s">
        <v>198</v>
      </c>
      <c r="C51" s="287" t="s">
        <v>199</v>
      </c>
      <c r="D51" s="288" t="s">
        <v>200</v>
      </c>
      <c r="E51" s="289">
        <v>150</v>
      </c>
      <c r="F51" s="289">
        <v>300</v>
      </c>
      <c r="G51" s="290">
        <f>E51*F51</f>
        <v>45000</v>
      </c>
      <c r="H51" s="291">
        <v>0</v>
      </c>
      <c r="I51" s="292">
        <f>E51*H51</f>
        <v>0</v>
      </c>
      <c r="J51" s="291"/>
      <c r="K51" s="292">
        <f>E51*J51</f>
        <v>0</v>
      </c>
      <c r="O51" s="284">
        <v>2</v>
      </c>
      <c r="AA51" s="253">
        <v>12</v>
      </c>
      <c r="AB51" s="253">
        <v>0</v>
      </c>
      <c r="AC51" s="253">
        <v>34</v>
      </c>
      <c r="AZ51" s="253">
        <v>1</v>
      </c>
      <c r="BA51" s="253">
        <f>IF(AZ51=1,G51,0)</f>
        <v>45000</v>
      </c>
      <c r="BB51" s="253">
        <f>IF(AZ51=2,G51,0)</f>
        <v>0</v>
      </c>
      <c r="BC51" s="253">
        <f>IF(AZ51=3,G51,0)</f>
        <v>0</v>
      </c>
      <c r="BD51" s="253">
        <f>IF(AZ51=4,G51,0)</f>
        <v>0</v>
      </c>
      <c r="BE51" s="253">
        <f>IF(AZ51=5,G51,0)</f>
        <v>0</v>
      </c>
      <c r="CA51" s="284">
        <v>12</v>
      </c>
      <c r="CB51" s="284">
        <v>0</v>
      </c>
    </row>
    <row r="52" spans="1:80" x14ac:dyDescent="0.2">
      <c r="A52" s="294"/>
      <c r="B52" s="295" t="s">
        <v>103</v>
      </c>
      <c r="C52" s="296" t="s">
        <v>183</v>
      </c>
      <c r="D52" s="297"/>
      <c r="E52" s="298"/>
      <c r="F52" s="299"/>
      <c r="G52" s="300">
        <f>SUM(G43:G51)</f>
        <v>1575765.8</v>
      </c>
      <c r="H52" s="301"/>
      <c r="I52" s="302">
        <f>SUM(I43:I51)</f>
        <v>0.79936000000000007</v>
      </c>
      <c r="J52" s="301"/>
      <c r="K52" s="302">
        <f>SUM(K43:K51)</f>
        <v>-766.27700000000004</v>
      </c>
      <c r="O52" s="284">
        <v>4</v>
      </c>
      <c r="BA52" s="303">
        <f>SUM(BA43:BA51)</f>
        <v>1575765.8</v>
      </c>
      <c r="BB52" s="303">
        <f>SUM(BB43:BB51)</f>
        <v>0</v>
      </c>
      <c r="BC52" s="303">
        <f>SUM(BC43:BC51)</f>
        <v>0</v>
      </c>
      <c r="BD52" s="303">
        <f>SUM(BD43:BD51)</f>
        <v>0</v>
      </c>
      <c r="BE52" s="303">
        <f>SUM(BE43:BE51)</f>
        <v>0</v>
      </c>
    </row>
    <row r="53" spans="1:80" x14ac:dyDescent="0.2">
      <c r="A53" s="274" t="s">
        <v>100</v>
      </c>
      <c r="B53" s="275" t="s">
        <v>201</v>
      </c>
      <c r="C53" s="276" t="s">
        <v>202</v>
      </c>
      <c r="D53" s="277"/>
      <c r="E53" s="278"/>
      <c r="F53" s="278"/>
      <c r="G53" s="279"/>
      <c r="H53" s="280"/>
      <c r="I53" s="281"/>
      <c r="J53" s="282"/>
      <c r="K53" s="283"/>
      <c r="O53" s="284">
        <v>1</v>
      </c>
    </row>
    <row r="54" spans="1:80" x14ac:dyDescent="0.2">
      <c r="A54" s="285">
        <v>31</v>
      </c>
      <c r="B54" s="286" t="s">
        <v>204</v>
      </c>
      <c r="C54" s="287" t="s">
        <v>205</v>
      </c>
      <c r="D54" s="288" t="s">
        <v>206</v>
      </c>
      <c r="E54" s="289">
        <v>4</v>
      </c>
      <c r="F54" s="289">
        <v>2695</v>
      </c>
      <c r="G54" s="290">
        <f>E54*F54</f>
        <v>10780</v>
      </c>
      <c r="H54" s="291">
        <v>0</v>
      </c>
      <c r="I54" s="292">
        <f>E54*H54</f>
        <v>0</v>
      </c>
      <c r="J54" s="291">
        <v>-3.184E-2</v>
      </c>
      <c r="K54" s="292">
        <f>E54*J54</f>
        <v>-0.12736</v>
      </c>
      <c r="O54" s="284">
        <v>2</v>
      </c>
      <c r="AA54" s="253">
        <v>1</v>
      </c>
      <c r="AB54" s="253">
        <v>1</v>
      </c>
      <c r="AC54" s="253">
        <v>1</v>
      </c>
      <c r="AZ54" s="253">
        <v>1</v>
      </c>
      <c r="BA54" s="253">
        <f>IF(AZ54=1,G54,0)</f>
        <v>10780</v>
      </c>
      <c r="BB54" s="253">
        <f>IF(AZ54=2,G54,0)</f>
        <v>0</v>
      </c>
      <c r="BC54" s="253">
        <f>IF(AZ54=3,G54,0)</f>
        <v>0</v>
      </c>
      <c r="BD54" s="253">
        <f>IF(AZ54=4,G54,0)</f>
        <v>0</v>
      </c>
      <c r="BE54" s="253">
        <f>IF(AZ54=5,G54,0)</f>
        <v>0</v>
      </c>
      <c r="CA54" s="284">
        <v>1</v>
      </c>
      <c r="CB54" s="284">
        <v>1</v>
      </c>
    </row>
    <row r="55" spans="1:80" x14ac:dyDescent="0.2">
      <c r="A55" s="285">
        <v>32</v>
      </c>
      <c r="B55" s="286" t="s">
        <v>207</v>
      </c>
      <c r="C55" s="287" t="s">
        <v>208</v>
      </c>
      <c r="D55" s="288" t="s">
        <v>127</v>
      </c>
      <c r="E55" s="289">
        <v>1450</v>
      </c>
      <c r="F55" s="289">
        <v>137</v>
      </c>
      <c r="G55" s="290">
        <f>E55*F55</f>
        <v>198650</v>
      </c>
      <c r="H55" s="291">
        <v>0</v>
      </c>
      <c r="I55" s="292">
        <f>E55*H55</f>
        <v>0</v>
      </c>
      <c r="J55" s="291">
        <v>-4.5999999999999999E-2</v>
      </c>
      <c r="K55" s="292">
        <f>E55*J55</f>
        <v>-66.7</v>
      </c>
      <c r="O55" s="284">
        <v>2</v>
      </c>
      <c r="AA55" s="253">
        <v>2</v>
      </c>
      <c r="AB55" s="253">
        <v>1</v>
      </c>
      <c r="AC55" s="253">
        <v>1</v>
      </c>
      <c r="AZ55" s="253">
        <v>1</v>
      </c>
      <c r="BA55" s="253">
        <f>IF(AZ55=1,G55,0)</f>
        <v>198650</v>
      </c>
      <c r="BB55" s="253">
        <f>IF(AZ55=2,G55,0)</f>
        <v>0</v>
      </c>
      <c r="BC55" s="253">
        <f>IF(AZ55=3,G55,0)</f>
        <v>0</v>
      </c>
      <c r="BD55" s="253">
        <f>IF(AZ55=4,G55,0)</f>
        <v>0</v>
      </c>
      <c r="BE55" s="253">
        <f>IF(AZ55=5,G55,0)</f>
        <v>0</v>
      </c>
      <c r="CA55" s="284">
        <v>2</v>
      </c>
      <c r="CB55" s="284">
        <v>1</v>
      </c>
    </row>
    <row r="56" spans="1:80" x14ac:dyDescent="0.2">
      <c r="A56" s="285">
        <v>33</v>
      </c>
      <c r="B56" s="286" t="s">
        <v>209</v>
      </c>
      <c r="C56" s="287" t="s">
        <v>210</v>
      </c>
      <c r="D56" s="288" t="s">
        <v>127</v>
      </c>
      <c r="E56" s="289">
        <v>400</v>
      </c>
      <c r="F56" s="289">
        <v>185</v>
      </c>
      <c r="G56" s="290">
        <f>E56*F56</f>
        <v>74000</v>
      </c>
      <c r="H56" s="291">
        <v>0</v>
      </c>
      <c r="I56" s="292">
        <f>E56*H56</f>
        <v>0</v>
      </c>
      <c r="J56" s="291">
        <v>-6.8000000000000005E-2</v>
      </c>
      <c r="K56" s="292">
        <f>E56*J56</f>
        <v>-27.200000000000003</v>
      </c>
      <c r="O56" s="284">
        <v>2</v>
      </c>
      <c r="AA56" s="253">
        <v>2</v>
      </c>
      <c r="AB56" s="253">
        <v>1</v>
      </c>
      <c r="AC56" s="253">
        <v>1</v>
      </c>
      <c r="AZ56" s="253">
        <v>1</v>
      </c>
      <c r="BA56" s="253">
        <f>IF(AZ56=1,G56,0)</f>
        <v>74000</v>
      </c>
      <c r="BB56" s="253">
        <f>IF(AZ56=2,G56,0)</f>
        <v>0</v>
      </c>
      <c r="BC56" s="253">
        <f>IF(AZ56=3,G56,0)</f>
        <v>0</v>
      </c>
      <c r="BD56" s="253">
        <f>IF(AZ56=4,G56,0)</f>
        <v>0</v>
      </c>
      <c r="BE56" s="253">
        <f>IF(AZ56=5,G56,0)</f>
        <v>0</v>
      </c>
      <c r="CA56" s="284">
        <v>2</v>
      </c>
      <c r="CB56" s="284">
        <v>1</v>
      </c>
    </row>
    <row r="57" spans="1:80" ht="22.5" x14ac:dyDescent="0.2">
      <c r="A57" s="285">
        <v>34</v>
      </c>
      <c r="B57" s="286" t="s">
        <v>211</v>
      </c>
      <c r="C57" s="287" t="s">
        <v>212</v>
      </c>
      <c r="D57" s="288" t="s">
        <v>133</v>
      </c>
      <c r="E57" s="289">
        <v>650</v>
      </c>
      <c r="F57" s="289">
        <v>1500</v>
      </c>
      <c r="G57" s="290">
        <f>E57*F57</f>
        <v>975000</v>
      </c>
      <c r="H57" s="291">
        <v>0</v>
      </c>
      <c r="I57" s="292">
        <f>E57*H57</f>
        <v>0</v>
      </c>
      <c r="J57" s="291">
        <v>0</v>
      </c>
      <c r="K57" s="292">
        <f>E57*J57</f>
        <v>0</v>
      </c>
      <c r="O57" s="284">
        <v>2</v>
      </c>
      <c r="AA57" s="253">
        <v>2</v>
      </c>
      <c r="AB57" s="253">
        <v>1</v>
      </c>
      <c r="AC57" s="253">
        <v>1</v>
      </c>
      <c r="AZ57" s="253">
        <v>1</v>
      </c>
      <c r="BA57" s="253">
        <f>IF(AZ57=1,G57,0)</f>
        <v>975000</v>
      </c>
      <c r="BB57" s="253">
        <f>IF(AZ57=2,G57,0)</f>
        <v>0</v>
      </c>
      <c r="BC57" s="253">
        <f>IF(AZ57=3,G57,0)</f>
        <v>0</v>
      </c>
      <c r="BD57" s="253">
        <f>IF(AZ57=4,G57,0)</f>
        <v>0</v>
      </c>
      <c r="BE57" s="253">
        <f>IF(AZ57=5,G57,0)</f>
        <v>0</v>
      </c>
      <c r="CA57" s="284">
        <v>2</v>
      </c>
      <c r="CB57" s="284">
        <v>1</v>
      </c>
    </row>
    <row r="58" spans="1:80" x14ac:dyDescent="0.2">
      <c r="A58" s="294"/>
      <c r="B58" s="295" t="s">
        <v>103</v>
      </c>
      <c r="C58" s="296" t="s">
        <v>203</v>
      </c>
      <c r="D58" s="297"/>
      <c r="E58" s="298"/>
      <c r="F58" s="299"/>
      <c r="G58" s="300">
        <f>SUM(G53:G57)</f>
        <v>1258430</v>
      </c>
      <c r="H58" s="301"/>
      <c r="I58" s="302">
        <f>SUM(I53:I57)</f>
        <v>0</v>
      </c>
      <c r="J58" s="301"/>
      <c r="K58" s="302">
        <f>SUM(K53:K57)</f>
        <v>-94.027360000000002</v>
      </c>
      <c r="O58" s="284">
        <v>4</v>
      </c>
      <c r="BA58" s="303">
        <f>SUM(BA53:BA57)</f>
        <v>1258430</v>
      </c>
      <c r="BB58" s="303">
        <f>SUM(BB53:BB57)</f>
        <v>0</v>
      </c>
      <c r="BC58" s="303">
        <f>SUM(BC53:BC57)</f>
        <v>0</v>
      </c>
      <c r="BD58" s="303">
        <f>SUM(BD53:BD57)</f>
        <v>0</v>
      </c>
      <c r="BE58" s="303">
        <f>SUM(BE53:BE57)</f>
        <v>0</v>
      </c>
    </row>
    <row r="59" spans="1:80" x14ac:dyDescent="0.2">
      <c r="A59" s="274" t="s">
        <v>100</v>
      </c>
      <c r="B59" s="275" t="s">
        <v>213</v>
      </c>
      <c r="C59" s="276" t="s">
        <v>214</v>
      </c>
      <c r="D59" s="277"/>
      <c r="E59" s="278"/>
      <c r="F59" s="278"/>
      <c r="G59" s="279"/>
      <c r="H59" s="280"/>
      <c r="I59" s="281"/>
      <c r="J59" s="282"/>
      <c r="K59" s="283"/>
      <c r="O59" s="284">
        <v>1</v>
      </c>
    </row>
    <row r="60" spans="1:80" x14ac:dyDescent="0.2">
      <c r="A60" s="285">
        <v>35</v>
      </c>
      <c r="B60" s="286" t="s">
        <v>216</v>
      </c>
      <c r="C60" s="287" t="s">
        <v>217</v>
      </c>
      <c r="D60" s="288" t="s">
        <v>133</v>
      </c>
      <c r="E60" s="289">
        <v>17.450800000000001</v>
      </c>
      <c r="F60" s="289">
        <v>365.5</v>
      </c>
      <c r="G60" s="290">
        <f>E60*F60</f>
        <v>6378.2674000000006</v>
      </c>
      <c r="H60" s="291">
        <v>0</v>
      </c>
      <c r="I60" s="292">
        <f>E60*H60</f>
        <v>0</v>
      </c>
      <c r="J60" s="291"/>
      <c r="K60" s="292">
        <f>E60*J60</f>
        <v>0</v>
      </c>
      <c r="O60" s="284">
        <v>2</v>
      </c>
      <c r="AA60" s="253">
        <v>7</v>
      </c>
      <c r="AB60" s="253">
        <v>1</v>
      </c>
      <c r="AC60" s="253">
        <v>2</v>
      </c>
      <c r="AZ60" s="253">
        <v>1</v>
      </c>
      <c r="BA60" s="253">
        <f>IF(AZ60=1,G60,0)</f>
        <v>6378.2674000000006</v>
      </c>
      <c r="BB60" s="253">
        <f>IF(AZ60=2,G60,0)</f>
        <v>0</v>
      </c>
      <c r="BC60" s="253">
        <f>IF(AZ60=3,G60,0)</f>
        <v>0</v>
      </c>
      <c r="BD60" s="253">
        <f>IF(AZ60=4,G60,0)</f>
        <v>0</v>
      </c>
      <c r="BE60" s="253">
        <f>IF(AZ60=5,G60,0)</f>
        <v>0</v>
      </c>
      <c r="CA60" s="284">
        <v>7</v>
      </c>
      <c r="CB60" s="284">
        <v>1</v>
      </c>
    </row>
    <row r="61" spans="1:80" x14ac:dyDescent="0.2">
      <c r="A61" s="294"/>
      <c r="B61" s="295" t="s">
        <v>103</v>
      </c>
      <c r="C61" s="296" t="s">
        <v>215</v>
      </c>
      <c r="D61" s="297"/>
      <c r="E61" s="298"/>
      <c r="F61" s="299"/>
      <c r="G61" s="300">
        <f>SUM(G59:G60)</f>
        <v>6378.2674000000006</v>
      </c>
      <c r="H61" s="301"/>
      <c r="I61" s="302">
        <f>SUM(I59:I60)</f>
        <v>0</v>
      </c>
      <c r="J61" s="301"/>
      <c r="K61" s="302">
        <f>SUM(K59:K60)</f>
        <v>0</v>
      </c>
      <c r="O61" s="284">
        <v>4</v>
      </c>
      <c r="BA61" s="303">
        <f>SUM(BA59:BA60)</f>
        <v>6378.2674000000006</v>
      </c>
      <c r="BB61" s="303">
        <f>SUM(BB59:BB60)</f>
        <v>0</v>
      </c>
      <c r="BC61" s="303">
        <f>SUM(BC59:BC60)</f>
        <v>0</v>
      </c>
      <c r="BD61" s="303">
        <f>SUM(BD59:BD60)</f>
        <v>0</v>
      </c>
      <c r="BE61" s="303">
        <f>SUM(BE59:BE60)</f>
        <v>0</v>
      </c>
    </row>
    <row r="62" spans="1:80" x14ac:dyDescent="0.2">
      <c r="A62" s="274" t="s">
        <v>100</v>
      </c>
      <c r="B62" s="275" t="s">
        <v>218</v>
      </c>
      <c r="C62" s="276" t="s">
        <v>219</v>
      </c>
      <c r="D62" s="277"/>
      <c r="E62" s="278"/>
      <c r="F62" s="278"/>
      <c r="G62" s="279"/>
      <c r="H62" s="280"/>
      <c r="I62" s="281"/>
      <c r="J62" s="282"/>
      <c r="K62" s="283"/>
      <c r="O62" s="284">
        <v>1</v>
      </c>
    </row>
    <row r="63" spans="1:80" ht="22.5" x14ac:dyDescent="0.2">
      <c r="A63" s="285">
        <v>36</v>
      </c>
      <c r="B63" s="286" t="s">
        <v>221</v>
      </c>
      <c r="C63" s="287" t="s">
        <v>222</v>
      </c>
      <c r="D63" s="288" t="s">
        <v>127</v>
      </c>
      <c r="E63" s="289">
        <v>300</v>
      </c>
      <c r="F63" s="289">
        <v>510</v>
      </c>
      <c r="G63" s="290">
        <f>E63*F63</f>
        <v>153000</v>
      </c>
      <c r="H63" s="291">
        <v>2.6700000000000001E-3</v>
      </c>
      <c r="I63" s="292">
        <f>E63*H63</f>
        <v>0.80100000000000005</v>
      </c>
      <c r="J63" s="291">
        <v>0</v>
      </c>
      <c r="K63" s="292">
        <f>E63*J63</f>
        <v>0</v>
      </c>
      <c r="O63" s="284">
        <v>2</v>
      </c>
      <c r="AA63" s="253">
        <v>2</v>
      </c>
      <c r="AB63" s="253">
        <v>7</v>
      </c>
      <c r="AC63" s="253">
        <v>7</v>
      </c>
      <c r="AZ63" s="253">
        <v>2</v>
      </c>
      <c r="BA63" s="253">
        <f>IF(AZ63=1,G63,0)</f>
        <v>0</v>
      </c>
      <c r="BB63" s="253">
        <f>IF(AZ63=2,G63,0)</f>
        <v>153000</v>
      </c>
      <c r="BC63" s="253">
        <f>IF(AZ63=3,G63,0)</f>
        <v>0</v>
      </c>
      <c r="BD63" s="253">
        <f>IF(AZ63=4,G63,0)</f>
        <v>0</v>
      </c>
      <c r="BE63" s="253">
        <f>IF(AZ63=5,G63,0)</f>
        <v>0</v>
      </c>
      <c r="CA63" s="284">
        <v>2</v>
      </c>
      <c r="CB63" s="284">
        <v>7</v>
      </c>
    </row>
    <row r="64" spans="1:80" x14ac:dyDescent="0.2">
      <c r="A64" s="294"/>
      <c r="B64" s="295" t="s">
        <v>103</v>
      </c>
      <c r="C64" s="296" t="s">
        <v>220</v>
      </c>
      <c r="D64" s="297"/>
      <c r="E64" s="298"/>
      <c r="F64" s="299"/>
      <c r="G64" s="300">
        <f>SUM(G62:G63)</f>
        <v>153000</v>
      </c>
      <c r="H64" s="301"/>
      <c r="I64" s="302">
        <f>SUM(I62:I63)</f>
        <v>0.80100000000000005</v>
      </c>
      <c r="J64" s="301"/>
      <c r="K64" s="302">
        <f>SUM(K62:K63)</f>
        <v>0</v>
      </c>
      <c r="O64" s="284">
        <v>4</v>
      </c>
      <c r="BA64" s="303">
        <f>SUM(BA62:BA63)</f>
        <v>0</v>
      </c>
      <c r="BB64" s="303">
        <f>SUM(BB62:BB63)</f>
        <v>153000</v>
      </c>
      <c r="BC64" s="303">
        <f>SUM(BC62:BC63)</f>
        <v>0</v>
      </c>
      <c r="BD64" s="303">
        <f>SUM(BD62:BD63)</f>
        <v>0</v>
      </c>
      <c r="BE64" s="303">
        <f>SUM(BE62:BE63)</f>
        <v>0</v>
      </c>
    </row>
    <row r="65" spans="1:80" x14ac:dyDescent="0.2">
      <c r="A65" s="274" t="s">
        <v>100</v>
      </c>
      <c r="B65" s="275" t="s">
        <v>223</v>
      </c>
      <c r="C65" s="276" t="s">
        <v>224</v>
      </c>
      <c r="D65" s="277"/>
      <c r="E65" s="278"/>
      <c r="F65" s="278"/>
      <c r="G65" s="279"/>
      <c r="H65" s="280"/>
      <c r="I65" s="281"/>
      <c r="J65" s="282"/>
      <c r="K65" s="283"/>
      <c r="O65" s="284">
        <v>1</v>
      </c>
    </row>
    <row r="66" spans="1:80" ht="22.5" x14ac:dyDescent="0.2">
      <c r="A66" s="285">
        <v>37</v>
      </c>
      <c r="B66" s="286" t="s">
        <v>226</v>
      </c>
      <c r="C66" s="287" t="s">
        <v>227</v>
      </c>
      <c r="D66" s="288" t="s">
        <v>127</v>
      </c>
      <c r="E66" s="289">
        <v>850</v>
      </c>
      <c r="F66" s="289">
        <v>200</v>
      </c>
      <c r="G66" s="290">
        <f>E66*F66</f>
        <v>170000</v>
      </c>
      <c r="H66" s="291">
        <v>1.99E-3</v>
      </c>
      <c r="I66" s="292">
        <f>E66*H66</f>
        <v>1.6915</v>
      </c>
      <c r="J66" s="291">
        <v>0</v>
      </c>
      <c r="K66" s="292">
        <f>E66*J66</f>
        <v>0</v>
      </c>
      <c r="O66" s="284">
        <v>2</v>
      </c>
      <c r="AA66" s="253">
        <v>2</v>
      </c>
      <c r="AB66" s="253">
        <v>7</v>
      </c>
      <c r="AC66" s="253">
        <v>7</v>
      </c>
      <c r="AZ66" s="253">
        <v>2</v>
      </c>
      <c r="BA66" s="253">
        <f>IF(AZ66=1,G66,0)</f>
        <v>0</v>
      </c>
      <c r="BB66" s="253">
        <f>IF(AZ66=2,G66,0)</f>
        <v>170000</v>
      </c>
      <c r="BC66" s="253">
        <f>IF(AZ66=3,G66,0)</f>
        <v>0</v>
      </c>
      <c r="BD66" s="253">
        <f>IF(AZ66=4,G66,0)</f>
        <v>0</v>
      </c>
      <c r="BE66" s="253">
        <f>IF(AZ66=5,G66,0)</f>
        <v>0</v>
      </c>
      <c r="CA66" s="284">
        <v>2</v>
      </c>
      <c r="CB66" s="284">
        <v>7</v>
      </c>
    </row>
    <row r="67" spans="1:80" x14ac:dyDescent="0.2">
      <c r="A67" s="285">
        <v>38</v>
      </c>
      <c r="B67" s="286" t="s">
        <v>228</v>
      </c>
      <c r="C67" s="287" t="s">
        <v>229</v>
      </c>
      <c r="D67" s="288" t="s">
        <v>127</v>
      </c>
      <c r="E67" s="289">
        <v>300</v>
      </c>
      <c r="F67" s="289">
        <v>310</v>
      </c>
      <c r="G67" s="290">
        <f>E67*F67</f>
        <v>93000</v>
      </c>
      <c r="H67" s="291">
        <v>1.6299999999999999E-3</v>
      </c>
      <c r="I67" s="292">
        <f>E67*H67</f>
        <v>0.48899999999999999</v>
      </c>
      <c r="J67" s="291">
        <v>0</v>
      </c>
      <c r="K67" s="292">
        <f>E67*J67</f>
        <v>0</v>
      </c>
      <c r="O67" s="284">
        <v>2</v>
      </c>
      <c r="AA67" s="253">
        <v>2</v>
      </c>
      <c r="AB67" s="253">
        <v>7</v>
      </c>
      <c r="AC67" s="253">
        <v>7</v>
      </c>
      <c r="AZ67" s="253">
        <v>2</v>
      </c>
      <c r="BA67" s="253">
        <f>IF(AZ67=1,G67,0)</f>
        <v>0</v>
      </c>
      <c r="BB67" s="253">
        <f>IF(AZ67=2,G67,0)</f>
        <v>93000</v>
      </c>
      <c r="BC67" s="253">
        <f>IF(AZ67=3,G67,0)</f>
        <v>0</v>
      </c>
      <c r="BD67" s="253">
        <f>IF(AZ67=4,G67,0)</f>
        <v>0</v>
      </c>
      <c r="BE67" s="253">
        <f>IF(AZ67=5,G67,0)</f>
        <v>0</v>
      </c>
      <c r="CA67" s="284">
        <v>2</v>
      </c>
      <c r="CB67" s="284">
        <v>7</v>
      </c>
    </row>
    <row r="68" spans="1:80" x14ac:dyDescent="0.2">
      <c r="A68" s="294"/>
      <c r="B68" s="295" t="s">
        <v>103</v>
      </c>
      <c r="C68" s="296" t="s">
        <v>225</v>
      </c>
      <c r="D68" s="297"/>
      <c r="E68" s="298"/>
      <c r="F68" s="299"/>
      <c r="G68" s="300">
        <f>SUM(G65:G67)</f>
        <v>263000</v>
      </c>
      <c r="H68" s="301"/>
      <c r="I68" s="302">
        <f>SUM(I65:I67)</f>
        <v>2.1804999999999999</v>
      </c>
      <c r="J68" s="301"/>
      <c r="K68" s="302">
        <f>SUM(K65:K67)</f>
        <v>0</v>
      </c>
      <c r="O68" s="284">
        <v>4</v>
      </c>
      <c r="BA68" s="303">
        <f>SUM(BA65:BA67)</f>
        <v>0</v>
      </c>
      <c r="BB68" s="303">
        <f>SUM(BB65:BB67)</f>
        <v>263000</v>
      </c>
      <c r="BC68" s="303">
        <f>SUM(BC65:BC67)</f>
        <v>0</v>
      </c>
      <c r="BD68" s="303">
        <f>SUM(BD65:BD67)</f>
        <v>0</v>
      </c>
      <c r="BE68" s="303">
        <f>SUM(BE65:BE67)</f>
        <v>0</v>
      </c>
    </row>
    <row r="69" spans="1:80" x14ac:dyDescent="0.2">
      <c r="A69" s="274" t="s">
        <v>100</v>
      </c>
      <c r="B69" s="275" t="s">
        <v>230</v>
      </c>
      <c r="C69" s="276" t="s">
        <v>231</v>
      </c>
      <c r="D69" s="277"/>
      <c r="E69" s="278"/>
      <c r="F69" s="278"/>
      <c r="G69" s="279"/>
      <c r="H69" s="280"/>
      <c r="I69" s="281"/>
      <c r="J69" s="282"/>
      <c r="K69" s="283"/>
      <c r="O69" s="284">
        <v>1</v>
      </c>
    </row>
    <row r="70" spans="1:80" x14ac:dyDescent="0.2">
      <c r="A70" s="285">
        <v>39</v>
      </c>
      <c r="B70" s="286" t="s">
        <v>233</v>
      </c>
      <c r="C70" s="287" t="s">
        <v>234</v>
      </c>
      <c r="D70" s="288" t="s">
        <v>206</v>
      </c>
      <c r="E70" s="289">
        <v>55</v>
      </c>
      <c r="F70" s="289">
        <v>254.5</v>
      </c>
      <c r="G70" s="290">
        <f>E70*F70</f>
        <v>13997.5</v>
      </c>
      <c r="H70" s="291">
        <v>4.6999999999999999E-4</v>
      </c>
      <c r="I70" s="292">
        <f>E70*H70</f>
        <v>2.5849999999999998E-2</v>
      </c>
      <c r="J70" s="291">
        <v>0</v>
      </c>
      <c r="K70" s="292">
        <f>E70*J70</f>
        <v>0</v>
      </c>
      <c r="O70" s="284">
        <v>2</v>
      </c>
      <c r="AA70" s="253">
        <v>1</v>
      </c>
      <c r="AB70" s="253">
        <v>7</v>
      </c>
      <c r="AC70" s="253">
        <v>7</v>
      </c>
      <c r="AZ70" s="253">
        <v>2</v>
      </c>
      <c r="BA70" s="253">
        <f>IF(AZ70=1,G70,0)</f>
        <v>0</v>
      </c>
      <c r="BB70" s="253">
        <f>IF(AZ70=2,G70,0)</f>
        <v>13997.5</v>
      </c>
      <c r="BC70" s="253">
        <f>IF(AZ70=3,G70,0)</f>
        <v>0</v>
      </c>
      <c r="BD70" s="253">
        <f>IF(AZ70=4,G70,0)</f>
        <v>0</v>
      </c>
      <c r="BE70" s="253">
        <f>IF(AZ70=5,G70,0)</f>
        <v>0</v>
      </c>
      <c r="CA70" s="284">
        <v>1</v>
      </c>
      <c r="CB70" s="284">
        <v>7</v>
      </c>
    </row>
    <row r="71" spans="1:80" x14ac:dyDescent="0.2">
      <c r="A71" s="285">
        <v>40</v>
      </c>
      <c r="B71" s="286" t="s">
        <v>235</v>
      </c>
      <c r="C71" s="287" t="s">
        <v>236</v>
      </c>
      <c r="D71" s="288" t="s">
        <v>206</v>
      </c>
      <c r="E71" s="289">
        <v>45</v>
      </c>
      <c r="F71" s="289">
        <v>814</v>
      </c>
      <c r="G71" s="290">
        <f>E71*F71</f>
        <v>36630</v>
      </c>
      <c r="H71" s="291">
        <v>1.5200000000000001E-3</v>
      </c>
      <c r="I71" s="292">
        <f>E71*H71</f>
        <v>6.8400000000000002E-2</v>
      </c>
      <c r="J71" s="291">
        <v>0</v>
      </c>
      <c r="K71" s="292">
        <f>E71*J71</f>
        <v>0</v>
      </c>
      <c r="O71" s="284">
        <v>2</v>
      </c>
      <c r="AA71" s="253">
        <v>1</v>
      </c>
      <c r="AB71" s="253">
        <v>7</v>
      </c>
      <c r="AC71" s="253">
        <v>7</v>
      </c>
      <c r="AZ71" s="253">
        <v>2</v>
      </c>
      <c r="BA71" s="253">
        <f>IF(AZ71=1,G71,0)</f>
        <v>0</v>
      </c>
      <c r="BB71" s="253">
        <f>IF(AZ71=2,G71,0)</f>
        <v>36630</v>
      </c>
      <c r="BC71" s="253">
        <f>IF(AZ71=3,G71,0)</f>
        <v>0</v>
      </c>
      <c r="BD71" s="253">
        <f>IF(AZ71=4,G71,0)</f>
        <v>0</v>
      </c>
      <c r="BE71" s="253">
        <f>IF(AZ71=5,G71,0)</f>
        <v>0</v>
      </c>
      <c r="CA71" s="284">
        <v>1</v>
      </c>
      <c r="CB71" s="284">
        <v>7</v>
      </c>
    </row>
    <row r="72" spans="1:80" x14ac:dyDescent="0.2">
      <c r="A72" s="285">
        <v>41</v>
      </c>
      <c r="B72" s="286" t="s">
        <v>237</v>
      </c>
      <c r="C72" s="287" t="s">
        <v>238</v>
      </c>
      <c r="D72" s="288" t="s">
        <v>142</v>
      </c>
      <c r="E72" s="289">
        <v>23</v>
      </c>
      <c r="F72" s="289">
        <v>8500</v>
      </c>
      <c r="G72" s="290">
        <f>E72*F72</f>
        <v>195500</v>
      </c>
      <c r="H72" s="291">
        <v>0</v>
      </c>
      <c r="I72" s="292">
        <f>E72*H72</f>
        <v>0</v>
      </c>
      <c r="J72" s="291"/>
      <c r="K72" s="292">
        <f>E72*J72</f>
        <v>0</v>
      </c>
      <c r="O72" s="284">
        <v>2</v>
      </c>
      <c r="AA72" s="253">
        <v>12</v>
      </c>
      <c r="AB72" s="253">
        <v>0</v>
      </c>
      <c r="AC72" s="253">
        <v>70</v>
      </c>
      <c r="AZ72" s="253">
        <v>2</v>
      </c>
      <c r="BA72" s="253">
        <f>IF(AZ72=1,G72,0)</f>
        <v>0</v>
      </c>
      <c r="BB72" s="253">
        <f>IF(AZ72=2,G72,0)</f>
        <v>195500</v>
      </c>
      <c r="BC72" s="253">
        <f>IF(AZ72=3,G72,0)</f>
        <v>0</v>
      </c>
      <c r="BD72" s="253">
        <f>IF(AZ72=4,G72,0)</f>
        <v>0</v>
      </c>
      <c r="BE72" s="253">
        <f>IF(AZ72=5,G72,0)</f>
        <v>0</v>
      </c>
      <c r="CA72" s="284">
        <v>12</v>
      </c>
      <c r="CB72" s="284">
        <v>0</v>
      </c>
    </row>
    <row r="73" spans="1:80" x14ac:dyDescent="0.2">
      <c r="A73" s="294"/>
      <c r="B73" s="295" t="s">
        <v>103</v>
      </c>
      <c r="C73" s="296" t="s">
        <v>232</v>
      </c>
      <c r="D73" s="297"/>
      <c r="E73" s="298"/>
      <c r="F73" s="299"/>
      <c r="G73" s="300">
        <f>SUM(G69:G72)</f>
        <v>246127.5</v>
      </c>
      <c r="H73" s="301"/>
      <c r="I73" s="302">
        <f>SUM(I69:I72)</f>
        <v>9.425E-2</v>
      </c>
      <c r="J73" s="301"/>
      <c r="K73" s="302">
        <f>SUM(K69:K72)</f>
        <v>0</v>
      </c>
      <c r="O73" s="284">
        <v>4</v>
      </c>
      <c r="BA73" s="303">
        <f>SUM(BA69:BA72)</f>
        <v>0</v>
      </c>
      <c r="BB73" s="303">
        <f>SUM(BB69:BB72)</f>
        <v>246127.5</v>
      </c>
      <c r="BC73" s="303">
        <f>SUM(BC69:BC72)</f>
        <v>0</v>
      </c>
      <c r="BD73" s="303">
        <f>SUM(BD69:BD72)</f>
        <v>0</v>
      </c>
      <c r="BE73" s="303">
        <f>SUM(BE69:BE72)</f>
        <v>0</v>
      </c>
    </row>
    <row r="74" spans="1:80" x14ac:dyDescent="0.2">
      <c r="A74" s="274" t="s">
        <v>100</v>
      </c>
      <c r="B74" s="275" t="s">
        <v>239</v>
      </c>
      <c r="C74" s="276" t="s">
        <v>240</v>
      </c>
      <c r="D74" s="277"/>
      <c r="E74" s="278"/>
      <c r="F74" s="278"/>
      <c r="G74" s="279"/>
      <c r="H74" s="280"/>
      <c r="I74" s="281"/>
      <c r="J74" s="282"/>
      <c r="K74" s="283"/>
      <c r="O74" s="284">
        <v>1</v>
      </c>
    </row>
    <row r="75" spans="1:80" x14ac:dyDescent="0.2">
      <c r="A75" s="285">
        <v>42</v>
      </c>
      <c r="B75" s="286" t="s">
        <v>242</v>
      </c>
      <c r="C75" s="287" t="s">
        <v>243</v>
      </c>
      <c r="D75" s="288" t="s">
        <v>206</v>
      </c>
      <c r="E75" s="289">
        <v>95</v>
      </c>
      <c r="F75" s="289">
        <v>43.5</v>
      </c>
      <c r="G75" s="290">
        <f>E75*F75</f>
        <v>4132.5</v>
      </c>
      <c r="H75" s="291">
        <v>0</v>
      </c>
      <c r="I75" s="292">
        <f>E75*H75</f>
        <v>0</v>
      </c>
      <c r="J75" s="291">
        <v>-2.1299999999999999E-3</v>
      </c>
      <c r="K75" s="292">
        <f>E75*J75</f>
        <v>-0.20235</v>
      </c>
      <c r="O75" s="284">
        <v>2</v>
      </c>
      <c r="AA75" s="253">
        <v>1</v>
      </c>
      <c r="AB75" s="253">
        <v>7</v>
      </c>
      <c r="AC75" s="253">
        <v>7</v>
      </c>
      <c r="AZ75" s="253">
        <v>2</v>
      </c>
      <c r="BA75" s="253">
        <f>IF(AZ75=1,G75,0)</f>
        <v>0</v>
      </c>
      <c r="BB75" s="253">
        <f>IF(AZ75=2,G75,0)</f>
        <v>4132.5</v>
      </c>
      <c r="BC75" s="253">
        <f>IF(AZ75=3,G75,0)</f>
        <v>0</v>
      </c>
      <c r="BD75" s="253">
        <f>IF(AZ75=4,G75,0)</f>
        <v>0</v>
      </c>
      <c r="BE75" s="253">
        <f>IF(AZ75=5,G75,0)</f>
        <v>0</v>
      </c>
      <c r="CA75" s="284">
        <v>1</v>
      </c>
      <c r="CB75" s="284">
        <v>7</v>
      </c>
    </row>
    <row r="76" spans="1:80" x14ac:dyDescent="0.2">
      <c r="A76" s="294"/>
      <c r="B76" s="295" t="s">
        <v>103</v>
      </c>
      <c r="C76" s="296" t="s">
        <v>241</v>
      </c>
      <c r="D76" s="297"/>
      <c r="E76" s="298"/>
      <c r="F76" s="299"/>
      <c r="G76" s="300">
        <f>SUM(G74:G75)</f>
        <v>4132.5</v>
      </c>
      <c r="H76" s="301"/>
      <c r="I76" s="302">
        <f>SUM(I74:I75)</f>
        <v>0</v>
      </c>
      <c r="J76" s="301"/>
      <c r="K76" s="302">
        <f>SUM(K74:K75)</f>
        <v>-0.20235</v>
      </c>
      <c r="O76" s="284">
        <v>4</v>
      </c>
      <c r="BA76" s="303">
        <f>SUM(BA74:BA75)</f>
        <v>0</v>
      </c>
      <c r="BB76" s="303">
        <f>SUM(BB74:BB75)</f>
        <v>4132.5</v>
      </c>
      <c r="BC76" s="303">
        <f>SUM(BC74:BC75)</f>
        <v>0</v>
      </c>
      <c r="BD76" s="303">
        <f>SUM(BD74:BD75)</f>
        <v>0</v>
      </c>
      <c r="BE76" s="303">
        <f>SUM(BE74:BE75)</f>
        <v>0</v>
      </c>
    </row>
    <row r="77" spans="1:80" x14ac:dyDescent="0.2">
      <c r="A77" s="274" t="s">
        <v>100</v>
      </c>
      <c r="B77" s="275" t="s">
        <v>244</v>
      </c>
      <c r="C77" s="276" t="s">
        <v>245</v>
      </c>
      <c r="D77" s="277"/>
      <c r="E77" s="278"/>
      <c r="F77" s="278"/>
      <c r="G77" s="279"/>
      <c r="H77" s="280"/>
      <c r="I77" s="281"/>
      <c r="J77" s="282"/>
      <c r="K77" s="283"/>
      <c r="O77" s="284">
        <v>1</v>
      </c>
    </row>
    <row r="78" spans="1:80" ht="22.5" x14ac:dyDescent="0.2">
      <c r="A78" s="285">
        <v>43</v>
      </c>
      <c r="B78" s="286" t="s">
        <v>247</v>
      </c>
      <c r="C78" s="287" t="s">
        <v>248</v>
      </c>
      <c r="D78" s="288" t="s">
        <v>127</v>
      </c>
      <c r="E78" s="289">
        <v>215</v>
      </c>
      <c r="F78" s="289">
        <v>555</v>
      </c>
      <c r="G78" s="290">
        <f>E78*F78</f>
        <v>119325</v>
      </c>
      <c r="H78" s="291">
        <v>0</v>
      </c>
      <c r="I78" s="292">
        <f>E78*H78</f>
        <v>0</v>
      </c>
      <c r="J78" s="291">
        <v>-2.3949999999999999E-2</v>
      </c>
      <c r="K78" s="292">
        <f>E78*J78</f>
        <v>-5.1492499999999994</v>
      </c>
      <c r="O78" s="284">
        <v>2</v>
      </c>
      <c r="AA78" s="253">
        <v>2</v>
      </c>
      <c r="AB78" s="253">
        <v>7</v>
      </c>
      <c r="AC78" s="253">
        <v>7</v>
      </c>
      <c r="AZ78" s="253">
        <v>2</v>
      </c>
      <c r="BA78" s="253">
        <f>IF(AZ78=1,G78,0)</f>
        <v>0</v>
      </c>
      <c r="BB78" s="253">
        <f>IF(AZ78=2,G78,0)</f>
        <v>119325</v>
      </c>
      <c r="BC78" s="253">
        <f>IF(AZ78=3,G78,0)</f>
        <v>0</v>
      </c>
      <c r="BD78" s="253">
        <f>IF(AZ78=4,G78,0)</f>
        <v>0</v>
      </c>
      <c r="BE78" s="253">
        <f>IF(AZ78=5,G78,0)</f>
        <v>0</v>
      </c>
      <c r="CA78" s="284">
        <v>2</v>
      </c>
      <c r="CB78" s="284">
        <v>7</v>
      </c>
    </row>
    <row r="79" spans="1:80" x14ac:dyDescent="0.2">
      <c r="A79" s="294"/>
      <c r="B79" s="295" t="s">
        <v>103</v>
      </c>
      <c r="C79" s="296" t="s">
        <v>246</v>
      </c>
      <c r="D79" s="297"/>
      <c r="E79" s="298"/>
      <c r="F79" s="299"/>
      <c r="G79" s="300">
        <f>SUM(G77:G78)</f>
        <v>119325</v>
      </c>
      <c r="H79" s="301"/>
      <c r="I79" s="302">
        <f>SUM(I77:I78)</f>
        <v>0</v>
      </c>
      <c r="J79" s="301"/>
      <c r="K79" s="302">
        <f>SUM(K77:K78)</f>
        <v>-5.1492499999999994</v>
      </c>
      <c r="O79" s="284">
        <v>4</v>
      </c>
      <c r="BA79" s="303">
        <f>SUM(BA77:BA78)</f>
        <v>0</v>
      </c>
      <c r="BB79" s="303">
        <f>SUM(BB77:BB78)</f>
        <v>119325</v>
      </c>
      <c r="BC79" s="303">
        <f>SUM(BC77:BC78)</f>
        <v>0</v>
      </c>
      <c r="BD79" s="303">
        <f>SUM(BD77:BD78)</f>
        <v>0</v>
      </c>
      <c r="BE79" s="303">
        <f>SUM(BE77:BE78)</f>
        <v>0</v>
      </c>
    </row>
    <row r="80" spans="1:80" x14ac:dyDescent="0.2">
      <c r="A80" s="274" t="s">
        <v>100</v>
      </c>
      <c r="B80" s="275" t="s">
        <v>249</v>
      </c>
      <c r="C80" s="276" t="s">
        <v>250</v>
      </c>
      <c r="D80" s="277"/>
      <c r="E80" s="278"/>
      <c r="F80" s="278"/>
      <c r="G80" s="279"/>
      <c r="H80" s="280"/>
      <c r="I80" s="281"/>
      <c r="J80" s="282"/>
      <c r="K80" s="283"/>
      <c r="O80" s="284">
        <v>1</v>
      </c>
    </row>
    <row r="81" spans="1:80" x14ac:dyDescent="0.2">
      <c r="A81" s="285">
        <v>44</v>
      </c>
      <c r="B81" s="286" t="s">
        <v>252</v>
      </c>
      <c r="C81" s="287" t="s">
        <v>253</v>
      </c>
      <c r="D81" s="288" t="s">
        <v>142</v>
      </c>
      <c r="E81" s="289">
        <v>40</v>
      </c>
      <c r="F81" s="289">
        <v>631</v>
      </c>
      <c r="G81" s="290">
        <f>E81*F81</f>
        <v>25240</v>
      </c>
      <c r="H81" s="291">
        <v>0</v>
      </c>
      <c r="I81" s="292">
        <f>E81*H81</f>
        <v>0</v>
      </c>
      <c r="J81" s="291">
        <v>0</v>
      </c>
      <c r="K81" s="292">
        <f>E81*J81</f>
        <v>0</v>
      </c>
      <c r="O81" s="284">
        <v>2</v>
      </c>
      <c r="AA81" s="253">
        <v>1</v>
      </c>
      <c r="AB81" s="253">
        <v>7</v>
      </c>
      <c r="AC81" s="253">
        <v>7</v>
      </c>
      <c r="AZ81" s="253">
        <v>2</v>
      </c>
      <c r="BA81" s="253">
        <f>IF(AZ81=1,G81,0)</f>
        <v>0</v>
      </c>
      <c r="BB81" s="253">
        <f>IF(AZ81=2,G81,0)</f>
        <v>25240</v>
      </c>
      <c r="BC81" s="253">
        <f>IF(AZ81=3,G81,0)</f>
        <v>0</v>
      </c>
      <c r="BD81" s="253">
        <f>IF(AZ81=4,G81,0)</f>
        <v>0</v>
      </c>
      <c r="BE81" s="253">
        <f>IF(AZ81=5,G81,0)</f>
        <v>0</v>
      </c>
      <c r="CA81" s="284">
        <v>1</v>
      </c>
      <c r="CB81" s="284">
        <v>7</v>
      </c>
    </row>
    <row r="82" spans="1:80" x14ac:dyDescent="0.2">
      <c r="A82" s="285">
        <v>45</v>
      </c>
      <c r="B82" s="286" t="s">
        <v>254</v>
      </c>
      <c r="C82" s="287" t="s">
        <v>255</v>
      </c>
      <c r="D82" s="288" t="s">
        <v>127</v>
      </c>
      <c r="E82" s="289">
        <v>35</v>
      </c>
      <c r="F82" s="289">
        <v>11990</v>
      </c>
      <c r="G82" s="290">
        <f>E82*F82</f>
        <v>419650</v>
      </c>
      <c r="H82" s="291">
        <v>3.0790000000000001E-2</v>
      </c>
      <c r="I82" s="292">
        <f>E82*H82</f>
        <v>1.07765</v>
      </c>
      <c r="J82" s="291">
        <v>0</v>
      </c>
      <c r="K82" s="292">
        <f>E82*J82</f>
        <v>0</v>
      </c>
      <c r="O82" s="284">
        <v>2</v>
      </c>
      <c r="AA82" s="253">
        <v>2</v>
      </c>
      <c r="AB82" s="253">
        <v>7</v>
      </c>
      <c r="AC82" s="253">
        <v>7</v>
      </c>
      <c r="AZ82" s="253">
        <v>2</v>
      </c>
      <c r="BA82" s="253">
        <f>IF(AZ82=1,G82,0)</f>
        <v>0</v>
      </c>
      <c r="BB82" s="253">
        <f>IF(AZ82=2,G82,0)</f>
        <v>419650</v>
      </c>
      <c r="BC82" s="253">
        <f>IF(AZ82=3,G82,0)</f>
        <v>0</v>
      </c>
      <c r="BD82" s="253">
        <f>IF(AZ82=4,G82,0)</f>
        <v>0</v>
      </c>
      <c r="BE82" s="253">
        <f>IF(AZ82=5,G82,0)</f>
        <v>0</v>
      </c>
      <c r="CA82" s="284">
        <v>2</v>
      </c>
      <c r="CB82" s="284">
        <v>7</v>
      </c>
    </row>
    <row r="83" spans="1:80" x14ac:dyDescent="0.2">
      <c r="A83" s="285">
        <v>46</v>
      </c>
      <c r="B83" s="286" t="s">
        <v>256</v>
      </c>
      <c r="C83" s="287" t="s">
        <v>257</v>
      </c>
      <c r="D83" s="288" t="s">
        <v>142</v>
      </c>
      <c r="E83" s="289">
        <v>2</v>
      </c>
      <c r="F83" s="289">
        <v>23800</v>
      </c>
      <c r="G83" s="290">
        <f>E83*F83</f>
        <v>47600</v>
      </c>
      <c r="H83" s="291">
        <v>0.161</v>
      </c>
      <c r="I83" s="292">
        <f>E83*H83</f>
        <v>0.32200000000000001</v>
      </c>
      <c r="J83" s="291">
        <v>0</v>
      </c>
      <c r="K83" s="292">
        <f>E83*J83</f>
        <v>0</v>
      </c>
      <c r="O83" s="284">
        <v>2</v>
      </c>
      <c r="AA83" s="253">
        <v>2</v>
      </c>
      <c r="AB83" s="253">
        <v>7</v>
      </c>
      <c r="AC83" s="253">
        <v>7</v>
      </c>
      <c r="AZ83" s="253">
        <v>2</v>
      </c>
      <c r="BA83" s="253">
        <f>IF(AZ83=1,G83,0)</f>
        <v>0</v>
      </c>
      <c r="BB83" s="253">
        <f>IF(AZ83=2,G83,0)</f>
        <v>47600</v>
      </c>
      <c r="BC83" s="253">
        <f>IF(AZ83=3,G83,0)</f>
        <v>0</v>
      </c>
      <c r="BD83" s="253">
        <f>IF(AZ83=4,G83,0)</f>
        <v>0</v>
      </c>
      <c r="BE83" s="253">
        <f>IF(AZ83=5,G83,0)</f>
        <v>0</v>
      </c>
      <c r="CA83" s="284">
        <v>2</v>
      </c>
      <c r="CB83" s="284">
        <v>7</v>
      </c>
    </row>
    <row r="84" spans="1:80" x14ac:dyDescent="0.2">
      <c r="A84" s="285">
        <v>47</v>
      </c>
      <c r="B84" s="286" t="s">
        <v>258</v>
      </c>
      <c r="C84" s="287" t="s">
        <v>259</v>
      </c>
      <c r="D84" s="288" t="s">
        <v>142</v>
      </c>
      <c r="E84" s="289">
        <v>40</v>
      </c>
      <c r="F84" s="289">
        <v>6600.87</v>
      </c>
      <c r="G84" s="290">
        <f>E84*F84</f>
        <v>264034.8</v>
      </c>
      <c r="H84" s="291">
        <v>0.02</v>
      </c>
      <c r="I84" s="292">
        <f>E84*H84</f>
        <v>0.8</v>
      </c>
      <c r="J84" s="291"/>
      <c r="K84" s="292">
        <f>E84*J84</f>
        <v>0</v>
      </c>
      <c r="O84" s="284">
        <v>2</v>
      </c>
      <c r="AA84" s="253">
        <v>3</v>
      </c>
      <c r="AB84" s="253">
        <v>7</v>
      </c>
      <c r="AC84" s="253">
        <v>61164084</v>
      </c>
      <c r="AZ84" s="253">
        <v>2</v>
      </c>
      <c r="BA84" s="253">
        <f>IF(AZ84=1,G84,0)</f>
        <v>0</v>
      </c>
      <c r="BB84" s="253">
        <f>IF(AZ84=2,G84,0)</f>
        <v>264034.8</v>
      </c>
      <c r="BC84" s="253">
        <f>IF(AZ84=3,G84,0)</f>
        <v>0</v>
      </c>
      <c r="BD84" s="253">
        <f>IF(AZ84=4,G84,0)</f>
        <v>0</v>
      </c>
      <c r="BE84" s="253">
        <f>IF(AZ84=5,G84,0)</f>
        <v>0</v>
      </c>
      <c r="CA84" s="284">
        <v>3</v>
      </c>
      <c r="CB84" s="284">
        <v>7</v>
      </c>
    </row>
    <row r="85" spans="1:80" x14ac:dyDescent="0.2">
      <c r="A85" s="285">
        <v>48</v>
      </c>
      <c r="B85" s="286" t="s">
        <v>260</v>
      </c>
      <c r="C85" s="287" t="s">
        <v>261</v>
      </c>
      <c r="D85" s="288" t="s">
        <v>142</v>
      </c>
      <c r="E85" s="289">
        <v>40</v>
      </c>
      <c r="F85" s="289">
        <v>3501.87</v>
      </c>
      <c r="G85" s="290">
        <f>E85*F85</f>
        <v>140074.79999999999</v>
      </c>
      <c r="H85" s="291">
        <v>2.4E-2</v>
      </c>
      <c r="I85" s="292">
        <f>E85*H85</f>
        <v>0.96</v>
      </c>
      <c r="J85" s="291"/>
      <c r="K85" s="292">
        <f>E85*J85</f>
        <v>0</v>
      </c>
      <c r="O85" s="284">
        <v>2</v>
      </c>
      <c r="AA85" s="253">
        <v>3</v>
      </c>
      <c r="AB85" s="253">
        <v>7</v>
      </c>
      <c r="AC85" s="253">
        <v>61181103</v>
      </c>
      <c r="AZ85" s="253">
        <v>2</v>
      </c>
      <c r="BA85" s="253">
        <f>IF(AZ85=1,G85,0)</f>
        <v>0</v>
      </c>
      <c r="BB85" s="253">
        <f>IF(AZ85=2,G85,0)</f>
        <v>140074.79999999999</v>
      </c>
      <c r="BC85" s="253">
        <f>IF(AZ85=3,G85,0)</f>
        <v>0</v>
      </c>
      <c r="BD85" s="253">
        <f>IF(AZ85=4,G85,0)</f>
        <v>0</v>
      </c>
      <c r="BE85" s="253">
        <f>IF(AZ85=5,G85,0)</f>
        <v>0</v>
      </c>
      <c r="CA85" s="284">
        <v>3</v>
      </c>
      <c r="CB85" s="284">
        <v>7</v>
      </c>
    </row>
    <row r="86" spans="1:80" x14ac:dyDescent="0.2">
      <c r="A86" s="294"/>
      <c r="B86" s="295" t="s">
        <v>103</v>
      </c>
      <c r="C86" s="296" t="s">
        <v>251</v>
      </c>
      <c r="D86" s="297"/>
      <c r="E86" s="298"/>
      <c r="F86" s="299"/>
      <c r="G86" s="300">
        <f>SUM(G80:G85)</f>
        <v>896599.60000000009</v>
      </c>
      <c r="H86" s="301"/>
      <c r="I86" s="302">
        <f>SUM(I80:I85)</f>
        <v>3.1596500000000001</v>
      </c>
      <c r="J86" s="301"/>
      <c r="K86" s="302">
        <f>SUM(K80:K85)</f>
        <v>0</v>
      </c>
      <c r="O86" s="284">
        <v>4</v>
      </c>
      <c r="BA86" s="303">
        <f>SUM(BA80:BA85)</f>
        <v>0</v>
      </c>
      <c r="BB86" s="303">
        <f>SUM(BB80:BB85)</f>
        <v>896599.60000000009</v>
      </c>
      <c r="BC86" s="303">
        <f>SUM(BC80:BC85)</f>
        <v>0</v>
      </c>
      <c r="BD86" s="303">
        <f>SUM(BD80:BD85)</f>
        <v>0</v>
      </c>
      <c r="BE86" s="303">
        <f>SUM(BE80:BE85)</f>
        <v>0</v>
      </c>
    </row>
    <row r="87" spans="1:80" x14ac:dyDescent="0.2">
      <c r="A87" s="274" t="s">
        <v>100</v>
      </c>
      <c r="B87" s="275" t="s">
        <v>262</v>
      </c>
      <c r="C87" s="276" t="s">
        <v>263</v>
      </c>
      <c r="D87" s="277"/>
      <c r="E87" s="278"/>
      <c r="F87" s="278"/>
      <c r="G87" s="279"/>
      <c r="H87" s="280"/>
      <c r="I87" s="281"/>
      <c r="J87" s="282"/>
      <c r="K87" s="283"/>
      <c r="O87" s="284">
        <v>1</v>
      </c>
    </row>
    <row r="88" spans="1:80" x14ac:dyDescent="0.2">
      <c r="A88" s="285">
        <v>49</v>
      </c>
      <c r="B88" s="286" t="s">
        <v>249</v>
      </c>
      <c r="C88" s="287" t="s">
        <v>265</v>
      </c>
      <c r="D88" s="288" t="s">
        <v>180</v>
      </c>
      <c r="E88" s="289">
        <v>1</v>
      </c>
      <c r="F88" s="289">
        <v>300000</v>
      </c>
      <c r="G88" s="290">
        <f>E88*F88</f>
        <v>300000</v>
      </c>
      <c r="H88" s="291">
        <v>0</v>
      </c>
      <c r="I88" s="292">
        <f>E88*H88</f>
        <v>0</v>
      </c>
      <c r="J88" s="291"/>
      <c r="K88" s="292">
        <f>E88*J88</f>
        <v>0</v>
      </c>
      <c r="O88" s="284">
        <v>2</v>
      </c>
      <c r="AA88" s="253">
        <v>12</v>
      </c>
      <c r="AB88" s="253">
        <v>0</v>
      </c>
      <c r="AC88" s="253">
        <v>75</v>
      </c>
      <c r="AZ88" s="253">
        <v>2</v>
      </c>
      <c r="BA88" s="253">
        <f>IF(AZ88=1,G88,0)</f>
        <v>0</v>
      </c>
      <c r="BB88" s="253">
        <f>IF(AZ88=2,G88,0)</f>
        <v>300000</v>
      </c>
      <c r="BC88" s="253">
        <f>IF(AZ88=3,G88,0)</f>
        <v>0</v>
      </c>
      <c r="BD88" s="253">
        <f>IF(AZ88=4,G88,0)</f>
        <v>0</v>
      </c>
      <c r="BE88" s="253">
        <f>IF(AZ88=5,G88,0)</f>
        <v>0</v>
      </c>
      <c r="CA88" s="284">
        <v>12</v>
      </c>
      <c r="CB88" s="284">
        <v>0</v>
      </c>
    </row>
    <row r="89" spans="1:80" x14ac:dyDescent="0.2">
      <c r="A89" s="285">
        <v>50</v>
      </c>
      <c r="B89" s="286" t="s">
        <v>262</v>
      </c>
      <c r="C89" s="287" t="s">
        <v>266</v>
      </c>
      <c r="D89" s="288" t="s">
        <v>142</v>
      </c>
      <c r="E89" s="289">
        <v>75</v>
      </c>
      <c r="F89" s="289">
        <v>9500</v>
      </c>
      <c r="G89" s="290">
        <f>E89*F89</f>
        <v>712500</v>
      </c>
      <c r="H89" s="291">
        <v>0</v>
      </c>
      <c r="I89" s="292">
        <f>E89*H89</f>
        <v>0</v>
      </c>
      <c r="J89" s="291"/>
      <c r="K89" s="292">
        <f>E89*J89</f>
        <v>0</v>
      </c>
      <c r="O89" s="284">
        <v>2</v>
      </c>
      <c r="AA89" s="253">
        <v>12</v>
      </c>
      <c r="AB89" s="253">
        <v>0</v>
      </c>
      <c r="AC89" s="253">
        <v>74</v>
      </c>
      <c r="AZ89" s="253">
        <v>2</v>
      </c>
      <c r="BA89" s="253">
        <f>IF(AZ89=1,G89,0)</f>
        <v>0</v>
      </c>
      <c r="BB89" s="253">
        <f>IF(AZ89=2,G89,0)</f>
        <v>712500</v>
      </c>
      <c r="BC89" s="253">
        <f>IF(AZ89=3,G89,0)</f>
        <v>0</v>
      </c>
      <c r="BD89" s="253">
        <f>IF(AZ89=4,G89,0)</f>
        <v>0</v>
      </c>
      <c r="BE89" s="253">
        <f>IF(AZ89=5,G89,0)</f>
        <v>0</v>
      </c>
      <c r="CA89" s="284">
        <v>12</v>
      </c>
      <c r="CB89" s="284">
        <v>0</v>
      </c>
    </row>
    <row r="90" spans="1:80" x14ac:dyDescent="0.2">
      <c r="A90" s="294"/>
      <c r="B90" s="295" t="s">
        <v>103</v>
      </c>
      <c r="C90" s="296" t="s">
        <v>264</v>
      </c>
      <c r="D90" s="297"/>
      <c r="E90" s="298"/>
      <c r="F90" s="299"/>
      <c r="G90" s="300">
        <f>SUM(G87:G89)</f>
        <v>1012500</v>
      </c>
      <c r="H90" s="301"/>
      <c r="I90" s="302">
        <f>SUM(I87:I89)</f>
        <v>0</v>
      </c>
      <c r="J90" s="301"/>
      <c r="K90" s="302">
        <f>SUM(K87:K89)</f>
        <v>0</v>
      </c>
      <c r="O90" s="284">
        <v>4</v>
      </c>
      <c r="BA90" s="303">
        <f>SUM(BA87:BA89)</f>
        <v>0</v>
      </c>
      <c r="BB90" s="303">
        <f>SUM(BB87:BB89)</f>
        <v>1012500</v>
      </c>
      <c r="BC90" s="303">
        <f>SUM(BC87:BC89)</f>
        <v>0</v>
      </c>
      <c r="BD90" s="303">
        <f>SUM(BD87:BD89)</f>
        <v>0</v>
      </c>
      <c r="BE90" s="303">
        <f>SUM(BE87:BE89)</f>
        <v>0</v>
      </c>
    </row>
    <row r="91" spans="1:80" x14ac:dyDescent="0.2">
      <c r="A91" s="274" t="s">
        <v>100</v>
      </c>
      <c r="B91" s="275" t="s">
        <v>267</v>
      </c>
      <c r="C91" s="276" t="s">
        <v>268</v>
      </c>
      <c r="D91" s="277"/>
      <c r="E91" s="278"/>
      <c r="F91" s="278"/>
      <c r="G91" s="279"/>
      <c r="H91" s="280"/>
      <c r="I91" s="281"/>
      <c r="J91" s="282"/>
      <c r="K91" s="283"/>
      <c r="O91" s="284">
        <v>1</v>
      </c>
    </row>
    <row r="92" spans="1:80" x14ac:dyDescent="0.2">
      <c r="A92" s="285">
        <v>51</v>
      </c>
      <c r="B92" s="286" t="s">
        <v>270</v>
      </c>
      <c r="C92" s="287" t="s">
        <v>271</v>
      </c>
      <c r="D92" s="288" t="s">
        <v>127</v>
      </c>
      <c r="E92" s="289">
        <v>220</v>
      </c>
      <c r="F92" s="289">
        <v>280</v>
      </c>
      <c r="G92" s="290">
        <f>E92*F92</f>
        <v>61600</v>
      </c>
      <c r="H92" s="291">
        <v>1.9199999999999998E-2</v>
      </c>
      <c r="I92" s="292">
        <f>E92*H92</f>
        <v>4.2239999999999993</v>
      </c>
      <c r="J92" s="291"/>
      <c r="K92" s="292">
        <f>E92*J92</f>
        <v>0</v>
      </c>
      <c r="O92" s="284">
        <v>2</v>
      </c>
      <c r="AA92" s="253">
        <v>12</v>
      </c>
      <c r="AB92" s="253">
        <v>0</v>
      </c>
      <c r="AC92" s="253">
        <v>35</v>
      </c>
      <c r="AZ92" s="253">
        <v>2</v>
      </c>
      <c r="BA92" s="253">
        <f>IF(AZ92=1,G92,0)</f>
        <v>0</v>
      </c>
      <c r="BB92" s="253">
        <f>IF(AZ92=2,G92,0)</f>
        <v>61600</v>
      </c>
      <c r="BC92" s="253">
        <f>IF(AZ92=3,G92,0)</f>
        <v>0</v>
      </c>
      <c r="BD92" s="253">
        <f>IF(AZ92=4,G92,0)</f>
        <v>0</v>
      </c>
      <c r="BE92" s="253">
        <f>IF(AZ92=5,G92,0)</f>
        <v>0</v>
      </c>
      <c r="CA92" s="284">
        <v>12</v>
      </c>
      <c r="CB92" s="284">
        <v>0</v>
      </c>
    </row>
    <row r="93" spans="1:80" x14ac:dyDescent="0.2">
      <c r="A93" s="285">
        <v>52</v>
      </c>
      <c r="B93" s="286" t="s">
        <v>272</v>
      </c>
      <c r="C93" s="287" t="s">
        <v>273</v>
      </c>
      <c r="D93" s="288" t="s">
        <v>127</v>
      </c>
      <c r="E93" s="289">
        <v>220</v>
      </c>
      <c r="F93" s="289">
        <v>304</v>
      </c>
      <c r="G93" s="290">
        <f>E93*F93</f>
        <v>66880</v>
      </c>
      <c r="H93" s="291">
        <v>4.7499999999999999E-3</v>
      </c>
      <c r="I93" s="292">
        <f>E93*H93</f>
        <v>1.0449999999999999</v>
      </c>
      <c r="J93" s="291"/>
      <c r="K93" s="292">
        <f>E93*J93</f>
        <v>0</v>
      </c>
      <c r="O93" s="284">
        <v>2</v>
      </c>
      <c r="AA93" s="253">
        <v>12</v>
      </c>
      <c r="AB93" s="253">
        <v>0</v>
      </c>
      <c r="AC93" s="253">
        <v>36</v>
      </c>
      <c r="AZ93" s="253">
        <v>2</v>
      </c>
      <c r="BA93" s="253">
        <f>IF(AZ93=1,G93,0)</f>
        <v>0</v>
      </c>
      <c r="BB93" s="253">
        <f>IF(AZ93=2,G93,0)</f>
        <v>66880</v>
      </c>
      <c r="BC93" s="253">
        <f>IF(AZ93=3,G93,0)</f>
        <v>0</v>
      </c>
      <c r="BD93" s="253">
        <f>IF(AZ93=4,G93,0)</f>
        <v>0</v>
      </c>
      <c r="BE93" s="253">
        <f>IF(AZ93=5,G93,0)</f>
        <v>0</v>
      </c>
      <c r="CA93" s="284">
        <v>12</v>
      </c>
      <c r="CB93" s="284">
        <v>0</v>
      </c>
    </row>
    <row r="94" spans="1:80" x14ac:dyDescent="0.2">
      <c r="A94" s="294"/>
      <c r="B94" s="295" t="s">
        <v>103</v>
      </c>
      <c r="C94" s="296" t="s">
        <v>269</v>
      </c>
      <c r="D94" s="297"/>
      <c r="E94" s="298"/>
      <c r="F94" s="299"/>
      <c r="G94" s="300">
        <f>SUM(G91:G93)</f>
        <v>128480</v>
      </c>
      <c r="H94" s="301"/>
      <c r="I94" s="302">
        <f>SUM(I91:I93)</f>
        <v>5.2689999999999992</v>
      </c>
      <c r="J94" s="301"/>
      <c r="K94" s="302">
        <f>SUM(K91:K93)</f>
        <v>0</v>
      </c>
      <c r="O94" s="284">
        <v>4</v>
      </c>
      <c r="BA94" s="303">
        <f>SUM(BA91:BA93)</f>
        <v>0</v>
      </c>
      <c r="BB94" s="303">
        <f>SUM(BB91:BB93)</f>
        <v>128480</v>
      </c>
      <c r="BC94" s="303">
        <f>SUM(BC91:BC93)</f>
        <v>0</v>
      </c>
      <c r="BD94" s="303">
        <f>SUM(BD91:BD93)</f>
        <v>0</v>
      </c>
      <c r="BE94" s="303">
        <f>SUM(BE91:BE93)</f>
        <v>0</v>
      </c>
    </row>
    <row r="95" spans="1:80" x14ac:dyDescent="0.2">
      <c r="A95" s="274" t="s">
        <v>100</v>
      </c>
      <c r="B95" s="275" t="s">
        <v>274</v>
      </c>
      <c r="C95" s="276" t="s">
        <v>275</v>
      </c>
      <c r="D95" s="277"/>
      <c r="E95" s="278"/>
      <c r="F95" s="278"/>
      <c r="G95" s="279"/>
      <c r="H95" s="280"/>
      <c r="I95" s="281"/>
      <c r="J95" s="282"/>
      <c r="K95" s="283"/>
      <c r="O95" s="284">
        <v>1</v>
      </c>
    </row>
    <row r="96" spans="1:80" x14ac:dyDescent="0.2">
      <c r="A96" s="285">
        <v>53</v>
      </c>
      <c r="B96" s="286" t="s">
        <v>277</v>
      </c>
      <c r="C96" s="287" t="s">
        <v>278</v>
      </c>
      <c r="D96" s="288" t="s">
        <v>127</v>
      </c>
      <c r="E96" s="289">
        <v>850</v>
      </c>
      <c r="F96" s="289">
        <v>362</v>
      </c>
      <c r="G96" s="290">
        <f>E96*F96</f>
        <v>307700</v>
      </c>
      <c r="H96" s="291">
        <v>0</v>
      </c>
      <c r="I96" s="292">
        <f>E96*H96</f>
        <v>0</v>
      </c>
      <c r="J96" s="291"/>
      <c r="K96" s="292">
        <f>E96*J96</f>
        <v>0</v>
      </c>
      <c r="O96" s="284">
        <v>2</v>
      </c>
      <c r="AA96" s="253">
        <v>12</v>
      </c>
      <c r="AB96" s="253">
        <v>0</v>
      </c>
      <c r="AC96" s="253">
        <v>37</v>
      </c>
      <c r="AZ96" s="253">
        <v>2</v>
      </c>
      <c r="BA96" s="253">
        <f>IF(AZ96=1,G96,0)</f>
        <v>0</v>
      </c>
      <c r="BB96" s="253">
        <f>IF(AZ96=2,G96,0)</f>
        <v>307700</v>
      </c>
      <c r="BC96" s="253">
        <f>IF(AZ96=3,G96,0)</f>
        <v>0</v>
      </c>
      <c r="BD96" s="253">
        <f>IF(AZ96=4,G96,0)</f>
        <v>0</v>
      </c>
      <c r="BE96" s="253">
        <f>IF(AZ96=5,G96,0)</f>
        <v>0</v>
      </c>
      <c r="CA96" s="284">
        <v>12</v>
      </c>
      <c r="CB96" s="284">
        <v>0</v>
      </c>
    </row>
    <row r="97" spans="1:80" x14ac:dyDescent="0.2">
      <c r="A97" s="285">
        <v>54</v>
      </c>
      <c r="B97" s="286" t="s">
        <v>279</v>
      </c>
      <c r="C97" s="287" t="s">
        <v>280</v>
      </c>
      <c r="D97" s="288" t="s">
        <v>127</v>
      </c>
      <c r="E97" s="289">
        <v>850</v>
      </c>
      <c r="F97" s="289">
        <v>205</v>
      </c>
      <c r="G97" s="290">
        <f>E97*F97</f>
        <v>174250</v>
      </c>
      <c r="H97" s="291">
        <v>3.5699999999999998E-3</v>
      </c>
      <c r="I97" s="292">
        <f>E97*H97</f>
        <v>3.0345</v>
      </c>
      <c r="J97" s="291"/>
      <c r="K97" s="292">
        <f>E97*J97</f>
        <v>0</v>
      </c>
      <c r="O97" s="284">
        <v>2</v>
      </c>
      <c r="AA97" s="253">
        <v>12</v>
      </c>
      <c r="AB97" s="253">
        <v>0</v>
      </c>
      <c r="AC97" s="253">
        <v>38</v>
      </c>
      <c r="AZ97" s="253">
        <v>2</v>
      </c>
      <c r="BA97" s="253">
        <f>IF(AZ97=1,G97,0)</f>
        <v>0</v>
      </c>
      <c r="BB97" s="253">
        <f>IF(AZ97=2,G97,0)</f>
        <v>174250</v>
      </c>
      <c r="BC97" s="253">
        <f>IF(AZ97=3,G97,0)</f>
        <v>0</v>
      </c>
      <c r="BD97" s="253">
        <f>IF(AZ97=4,G97,0)</f>
        <v>0</v>
      </c>
      <c r="BE97" s="253">
        <f>IF(AZ97=5,G97,0)</f>
        <v>0</v>
      </c>
      <c r="CA97" s="284">
        <v>12</v>
      </c>
      <c r="CB97" s="284">
        <v>0</v>
      </c>
    </row>
    <row r="98" spans="1:80" x14ac:dyDescent="0.2">
      <c r="A98" s="285">
        <v>55</v>
      </c>
      <c r="B98" s="286" t="s">
        <v>281</v>
      </c>
      <c r="C98" s="287" t="s">
        <v>282</v>
      </c>
      <c r="D98" s="288" t="s">
        <v>127</v>
      </c>
      <c r="E98" s="289">
        <v>1020</v>
      </c>
      <c r="F98" s="289">
        <v>99</v>
      </c>
      <c r="G98" s="290">
        <f>E98*F98</f>
        <v>100980</v>
      </c>
      <c r="H98" s="291">
        <v>0</v>
      </c>
      <c r="I98" s="292">
        <f>E98*H98</f>
        <v>0</v>
      </c>
      <c r="J98" s="291"/>
      <c r="K98" s="292">
        <f>E98*J98</f>
        <v>0</v>
      </c>
      <c r="O98" s="284">
        <v>2</v>
      </c>
      <c r="AA98" s="253">
        <v>12</v>
      </c>
      <c r="AB98" s="253">
        <v>0</v>
      </c>
      <c r="AC98" s="253">
        <v>39</v>
      </c>
      <c r="AZ98" s="253">
        <v>2</v>
      </c>
      <c r="BA98" s="253">
        <f>IF(AZ98=1,G98,0)</f>
        <v>0</v>
      </c>
      <c r="BB98" s="253">
        <f>IF(AZ98=2,G98,0)</f>
        <v>100980</v>
      </c>
      <c r="BC98" s="253">
        <f>IF(AZ98=3,G98,0)</f>
        <v>0</v>
      </c>
      <c r="BD98" s="253">
        <f>IF(AZ98=4,G98,0)</f>
        <v>0</v>
      </c>
      <c r="BE98" s="253">
        <f>IF(AZ98=5,G98,0)</f>
        <v>0</v>
      </c>
      <c r="CA98" s="284">
        <v>12</v>
      </c>
      <c r="CB98" s="284">
        <v>0</v>
      </c>
    </row>
    <row r="99" spans="1:80" x14ac:dyDescent="0.2">
      <c r="A99" s="294"/>
      <c r="B99" s="295" t="s">
        <v>103</v>
      </c>
      <c r="C99" s="296" t="s">
        <v>276</v>
      </c>
      <c r="D99" s="297"/>
      <c r="E99" s="298"/>
      <c r="F99" s="299"/>
      <c r="G99" s="300">
        <f>SUM(G95:G98)</f>
        <v>582930</v>
      </c>
      <c r="H99" s="301"/>
      <c r="I99" s="302">
        <f>SUM(I95:I98)</f>
        <v>3.0345</v>
      </c>
      <c r="J99" s="301"/>
      <c r="K99" s="302">
        <f>SUM(K95:K98)</f>
        <v>0</v>
      </c>
      <c r="O99" s="284">
        <v>4</v>
      </c>
      <c r="BA99" s="303">
        <f>SUM(BA95:BA98)</f>
        <v>0</v>
      </c>
      <c r="BB99" s="303">
        <f>SUM(BB95:BB98)</f>
        <v>582930</v>
      </c>
      <c r="BC99" s="303">
        <f>SUM(BC95:BC98)</f>
        <v>0</v>
      </c>
      <c r="BD99" s="303">
        <f>SUM(BD95:BD98)</f>
        <v>0</v>
      </c>
      <c r="BE99" s="303">
        <f>SUM(BE95:BE98)</f>
        <v>0</v>
      </c>
    </row>
    <row r="100" spans="1:80" x14ac:dyDescent="0.2">
      <c r="A100" s="274" t="s">
        <v>100</v>
      </c>
      <c r="B100" s="275" t="s">
        <v>283</v>
      </c>
      <c r="C100" s="276" t="s">
        <v>284</v>
      </c>
      <c r="D100" s="277"/>
      <c r="E100" s="278"/>
      <c r="F100" s="278"/>
      <c r="G100" s="279"/>
      <c r="H100" s="280"/>
      <c r="I100" s="281"/>
      <c r="J100" s="282"/>
      <c r="K100" s="283"/>
      <c r="O100" s="284">
        <v>1</v>
      </c>
    </row>
    <row r="101" spans="1:80" x14ac:dyDescent="0.2">
      <c r="A101" s="285">
        <v>56</v>
      </c>
      <c r="B101" s="286" t="s">
        <v>286</v>
      </c>
      <c r="C101" s="287" t="s">
        <v>287</v>
      </c>
      <c r="D101" s="288" t="s">
        <v>127</v>
      </c>
      <c r="E101" s="289">
        <v>850</v>
      </c>
      <c r="F101" s="289">
        <v>411</v>
      </c>
      <c r="G101" s="290">
        <f>E101*F101</f>
        <v>349350</v>
      </c>
      <c r="H101" s="291">
        <v>5.5800000000000002E-2</v>
      </c>
      <c r="I101" s="292">
        <f>E101*H101</f>
        <v>47.43</v>
      </c>
      <c r="J101" s="291"/>
      <c r="K101" s="292">
        <f>E101*J101</f>
        <v>0</v>
      </c>
      <c r="O101" s="284">
        <v>2</v>
      </c>
      <c r="AA101" s="253">
        <v>12</v>
      </c>
      <c r="AB101" s="253">
        <v>0</v>
      </c>
      <c r="AC101" s="253">
        <v>40</v>
      </c>
      <c r="AZ101" s="253">
        <v>2</v>
      </c>
      <c r="BA101" s="253">
        <f>IF(AZ101=1,G101,0)</f>
        <v>0</v>
      </c>
      <c r="BB101" s="253">
        <f>IF(AZ101=2,G101,0)</f>
        <v>349350</v>
      </c>
      <c r="BC101" s="253">
        <f>IF(AZ101=3,G101,0)</f>
        <v>0</v>
      </c>
      <c r="BD101" s="253">
        <f>IF(AZ101=4,G101,0)</f>
        <v>0</v>
      </c>
      <c r="BE101" s="253">
        <f>IF(AZ101=5,G101,0)</f>
        <v>0</v>
      </c>
      <c r="CA101" s="284">
        <v>12</v>
      </c>
      <c r="CB101" s="284">
        <v>0</v>
      </c>
    </row>
    <row r="102" spans="1:80" x14ac:dyDescent="0.2">
      <c r="A102" s="294"/>
      <c r="B102" s="295" t="s">
        <v>103</v>
      </c>
      <c r="C102" s="296" t="s">
        <v>285</v>
      </c>
      <c r="D102" s="297"/>
      <c r="E102" s="298"/>
      <c r="F102" s="299"/>
      <c r="G102" s="300">
        <f>SUM(G100:G101)</f>
        <v>349350</v>
      </c>
      <c r="H102" s="301"/>
      <c r="I102" s="302">
        <f>SUM(I100:I101)</f>
        <v>47.43</v>
      </c>
      <c r="J102" s="301"/>
      <c r="K102" s="302">
        <f>SUM(K100:K101)</f>
        <v>0</v>
      </c>
      <c r="O102" s="284">
        <v>4</v>
      </c>
      <c r="BA102" s="303">
        <f>SUM(BA100:BA101)</f>
        <v>0</v>
      </c>
      <c r="BB102" s="303">
        <f>SUM(BB100:BB101)</f>
        <v>349350</v>
      </c>
      <c r="BC102" s="303">
        <f>SUM(BC100:BC101)</f>
        <v>0</v>
      </c>
      <c r="BD102" s="303">
        <f>SUM(BD100:BD101)</f>
        <v>0</v>
      </c>
      <c r="BE102" s="303">
        <f>SUM(BE100:BE101)</f>
        <v>0</v>
      </c>
    </row>
    <row r="103" spans="1:80" x14ac:dyDescent="0.2">
      <c r="A103" s="274" t="s">
        <v>100</v>
      </c>
      <c r="B103" s="275" t="s">
        <v>288</v>
      </c>
      <c r="C103" s="276" t="s">
        <v>289</v>
      </c>
      <c r="D103" s="277"/>
      <c r="E103" s="278"/>
      <c r="F103" s="278"/>
      <c r="G103" s="279"/>
      <c r="H103" s="280"/>
      <c r="I103" s="281"/>
      <c r="J103" s="282"/>
      <c r="K103" s="283"/>
      <c r="O103" s="284">
        <v>1</v>
      </c>
    </row>
    <row r="104" spans="1:80" x14ac:dyDescent="0.2">
      <c r="A104" s="285">
        <v>57</v>
      </c>
      <c r="B104" s="286" t="s">
        <v>291</v>
      </c>
      <c r="C104" s="287" t="s">
        <v>292</v>
      </c>
      <c r="D104" s="288" t="s">
        <v>127</v>
      </c>
      <c r="E104" s="289">
        <v>1020</v>
      </c>
      <c r="F104" s="289">
        <v>23.77</v>
      </c>
      <c r="G104" s="290">
        <f>E104*F104</f>
        <v>24245.399999999998</v>
      </c>
      <c r="H104" s="291">
        <v>3.8999999999999999E-4</v>
      </c>
      <c r="I104" s="292">
        <f>E104*H104</f>
        <v>0.39779999999999999</v>
      </c>
      <c r="J104" s="291">
        <v>0</v>
      </c>
      <c r="K104" s="292">
        <f>E104*J104</f>
        <v>0</v>
      </c>
      <c r="O104" s="284">
        <v>2</v>
      </c>
      <c r="AA104" s="253">
        <v>1</v>
      </c>
      <c r="AB104" s="253">
        <v>1</v>
      </c>
      <c r="AC104" s="253">
        <v>1</v>
      </c>
      <c r="AZ104" s="253">
        <v>2</v>
      </c>
      <c r="BA104" s="253">
        <f>IF(AZ104=1,G104,0)</f>
        <v>0</v>
      </c>
      <c r="BB104" s="253">
        <f>IF(AZ104=2,G104,0)</f>
        <v>24245.399999999998</v>
      </c>
      <c r="BC104" s="253">
        <f>IF(AZ104=3,G104,0)</f>
        <v>0</v>
      </c>
      <c r="BD104" s="253">
        <f>IF(AZ104=4,G104,0)</f>
        <v>0</v>
      </c>
      <c r="BE104" s="253">
        <f>IF(AZ104=5,G104,0)</f>
        <v>0</v>
      </c>
      <c r="CA104" s="284">
        <v>1</v>
      </c>
      <c r="CB104" s="284">
        <v>1</v>
      </c>
    </row>
    <row r="105" spans="1:80" x14ac:dyDescent="0.2">
      <c r="A105" s="294"/>
      <c r="B105" s="295" t="s">
        <v>103</v>
      </c>
      <c r="C105" s="296" t="s">
        <v>290</v>
      </c>
      <c r="D105" s="297"/>
      <c r="E105" s="298"/>
      <c r="F105" s="299"/>
      <c r="G105" s="300">
        <f>SUM(G103:G104)</f>
        <v>24245.399999999998</v>
      </c>
      <c r="H105" s="301"/>
      <c r="I105" s="302">
        <f>SUM(I103:I104)</f>
        <v>0.39779999999999999</v>
      </c>
      <c r="J105" s="301"/>
      <c r="K105" s="302">
        <f>SUM(K103:K104)</f>
        <v>0</v>
      </c>
      <c r="O105" s="284">
        <v>4</v>
      </c>
      <c r="BA105" s="303">
        <f>SUM(BA103:BA104)</f>
        <v>0</v>
      </c>
      <c r="BB105" s="303">
        <f>SUM(BB103:BB104)</f>
        <v>24245.399999999998</v>
      </c>
      <c r="BC105" s="303">
        <f>SUM(BC103:BC104)</f>
        <v>0</v>
      </c>
      <c r="BD105" s="303">
        <f>SUM(BD103:BD104)</f>
        <v>0</v>
      </c>
      <c r="BE105" s="303">
        <f>SUM(BE103:BE104)</f>
        <v>0</v>
      </c>
    </row>
    <row r="106" spans="1:80" x14ac:dyDescent="0.2">
      <c r="A106" s="274" t="s">
        <v>100</v>
      </c>
      <c r="B106" s="275" t="s">
        <v>293</v>
      </c>
      <c r="C106" s="276" t="s">
        <v>294</v>
      </c>
      <c r="D106" s="277"/>
      <c r="E106" s="278"/>
      <c r="F106" s="278"/>
      <c r="G106" s="279"/>
      <c r="H106" s="280"/>
      <c r="I106" s="281"/>
      <c r="J106" s="282"/>
      <c r="K106" s="283"/>
      <c r="O106" s="284">
        <v>1</v>
      </c>
    </row>
    <row r="107" spans="1:80" x14ac:dyDescent="0.2">
      <c r="A107" s="285">
        <v>58</v>
      </c>
      <c r="B107" s="286" t="s">
        <v>296</v>
      </c>
      <c r="C107" s="287" t="s">
        <v>297</v>
      </c>
      <c r="D107" s="288" t="s">
        <v>298</v>
      </c>
      <c r="E107" s="289">
        <v>1</v>
      </c>
      <c r="F107" s="289">
        <v>40000</v>
      </c>
      <c r="G107" s="290">
        <f>E107*F107</f>
        <v>40000</v>
      </c>
      <c r="H107" s="291">
        <v>0</v>
      </c>
      <c r="I107" s="292">
        <f>E107*H107</f>
        <v>0</v>
      </c>
      <c r="J107" s="291"/>
      <c r="K107" s="292">
        <f>E107*J107</f>
        <v>0</v>
      </c>
      <c r="O107" s="284">
        <v>2</v>
      </c>
      <c r="AA107" s="253">
        <v>12</v>
      </c>
      <c r="AB107" s="253">
        <v>0</v>
      </c>
      <c r="AC107" s="253">
        <v>1</v>
      </c>
      <c r="AZ107" s="253">
        <v>2</v>
      </c>
      <c r="BA107" s="253">
        <f>IF(AZ107=1,G107,0)</f>
        <v>0</v>
      </c>
      <c r="BB107" s="253">
        <f>IF(AZ107=2,G107,0)</f>
        <v>40000</v>
      </c>
      <c r="BC107" s="253">
        <f>IF(AZ107=3,G107,0)</f>
        <v>0</v>
      </c>
      <c r="BD107" s="253">
        <f>IF(AZ107=4,G107,0)</f>
        <v>0</v>
      </c>
      <c r="BE107" s="253">
        <f>IF(AZ107=5,G107,0)</f>
        <v>0</v>
      </c>
      <c r="CA107" s="284">
        <v>12</v>
      </c>
      <c r="CB107" s="284">
        <v>0</v>
      </c>
    </row>
    <row r="108" spans="1:80" x14ac:dyDescent="0.2">
      <c r="A108" s="285">
        <v>59</v>
      </c>
      <c r="B108" s="286" t="s">
        <v>299</v>
      </c>
      <c r="C108" s="287" t="s">
        <v>300</v>
      </c>
      <c r="D108" s="288" t="s">
        <v>298</v>
      </c>
      <c r="E108" s="289">
        <v>1</v>
      </c>
      <c r="F108" s="289">
        <v>50000</v>
      </c>
      <c r="G108" s="290">
        <f>E108*F108</f>
        <v>50000</v>
      </c>
      <c r="H108" s="291">
        <v>0</v>
      </c>
      <c r="I108" s="292">
        <f>E108*H108</f>
        <v>0</v>
      </c>
      <c r="J108" s="291"/>
      <c r="K108" s="292">
        <f>E108*J108</f>
        <v>0</v>
      </c>
      <c r="O108" s="284">
        <v>2</v>
      </c>
      <c r="AA108" s="253">
        <v>12</v>
      </c>
      <c r="AB108" s="253">
        <v>0</v>
      </c>
      <c r="AC108" s="253">
        <v>2</v>
      </c>
      <c r="AZ108" s="253">
        <v>2</v>
      </c>
      <c r="BA108" s="253">
        <f>IF(AZ108=1,G108,0)</f>
        <v>0</v>
      </c>
      <c r="BB108" s="253">
        <f>IF(AZ108=2,G108,0)</f>
        <v>50000</v>
      </c>
      <c r="BC108" s="253">
        <f>IF(AZ108=3,G108,0)</f>
        <v>0</v>
      </c>
      <c r="BD108" s="253">
        <f>IF(AZ108=4,G108,0)</f>
        <v>0</v>
      </c>
      <c r="BE108" s="253">
        <f>IF(AZ108=5,G108,0)</f>
        <v>0</v>
      </c>
      <c r="CA108" s="284">
        <v>12</v>
      </c>
      <c r="CB108" s="284">
        <v>0</v>
      </c>
    </row>
    <row r="109" spans="1:80" x14ac:dyDescent="0.2">
      <c r="A109" s="285">
        <v>60</v>
      </c>
      <c r="B109" s="286" t="s">
        <v>301</v>
      </c>
      <c r="C109" s="287" t="s">
        <v>302</v>
      </c>
      <c r="D109" s="288" t="s">
        <v>298</v>
      </c>
      <c r="E109" s="289">
        <v>1</v>
      </c>
      <c r="F109" s="289">
        <v>75000</v>
      </c>
      <c r="G109" s="290">
        <f>E109*F109</f>
        <v>75000</v>
      </c>
      <c r="H109" s="291">
        <v>0</v>
      </c>
      <c r="I109" s="292">
        <f>E109*H109</f>
        <v>0</v>
      </c>
      <c r="J109" s="291"/>
      <c r="K109" s="292">
        <f>E109*J109</f>
        <v>0</v>
      </c>
      <c r="O109" s="284">
        <v>2</v>
      </c>
      <c r="AA109" s="253">
        <v>12</v>
      </c>
      <c r="AB109" s="253">
        <v>0</v>
      </c>
      <c r="AC109" s="253">
        <v>3</v>
      </c>
      <c r="AZ109" s="253">
        <v>2</v>
      </c>
      <c r="BA109" s="253">
        <f>IF(AZ109=1,G109,0)</f>
        <v>0</v>
      </c>
      <c r="BB109" s="253">
        <f>IF(AZ109=2,G109,0)</f>
        <v>75000</v>
      </c>
      <c r="BC109" s="253">
        <f>IF(AZ109=3,G109,0)</f>
        <v>0</v>
      </c>
      <c r="BD109" s="253">
        <f>IF(AZ109=4,G109,0)</f>
        <v>0</v>
      </c>
      <c r="BE109" s="253">
        <f>IF(AZ109=5,G109,0)</f>
        <v>0</v>
      </c>
      <c r="CA109" s="284">
        <v>12</v>
      </c>
      <c r="CB109" s="284">
        <v>0</v>
      </c>
    </row>
    <row r="110" spans="1:80" x14ac:dyDescent="0.2">
      <c r="A110" s="285">
        <v>61</v>
      </c>
      <c r="B110" s="286" t="s">
        <v>303</v>
      </c>
      <c r="C110" s="287" t="s">
        <v>304</v>
      </c>
      <c r="D110" s="288" t="s">
        <v>298</v>
      </c>
      <c r="E110" s="289">
        <v>1</v>
      </c>
      <c r="F110" s="289">
        <v>250000</v>
      </c>
      <c r="G110" s="290">
        <f>E110*F110</f>
        <v>250000</v>
      </c>
      <c r="H110" s="291">
        <v>0</v>
      </c>
      <c r="I110" s="292">
        <f>E110*H110</f>
        <v>0</v>
      </c>
      <c r="J110" s="291"/>
      <c r="K110" s="292">
        <f>E110*J110</f>
        <v>0</v>
      </c>
      <c r="O110" s="284">
        <v>2</v>
      </c>
      <c r="AA110" s="253">
        <v>12</v>
      </c>
      <c r="AB110" s="253">
        <v>0</v>
      </c>
      <c r="AC110" s="253">
        <v>4</v>
      </c>
      <c r="AZ110" s="253">
        <v>2</v>
      </c>
      <c r="BA110" s="253">
        <f>IF(AZ110=1,G110,0)</f>
        <v>0</v>
      </c>
      <c r="BB110" s="253">
        <f>IF(AZ110=2,G110,0)</f>
        <v>250000</v>
      </c>
      <c r="BC110" s="253">
        <f>IF(AZ110=3,G110,0)</f>
        <v>0</v>
      </c>
      <c r="BD110" s="253">
        <f>IF(AZ110=4,G110,0)</f>
        <v>0</v>
      </c>
      <c r="BE110" s="253">
        <f>IF(AZ110=5,G110,0)</f>
        <v>0</v>
      </c>
      <c r="CA110" s="284">
        <v>12</v>
      </c>
      <c r="CB110" s="284">
        <v>0</v>
      </c>
    </row>
    <row r="111" spans="1:80" x14ac:dyDescent="0.2">
      <c r="A111" s="285">
        <v>62</v>
      </c>
      <c r="B111" s="286" t="s">
        <v>305</v>
      </c>
      <c r="C111" s="287" t="s">
        <v>306</v>
      </c>
      <c r="D111" s="288" t="s">
        <v>298</v>
      </c>
      <c r="E111" s="289">
        <v>1</v>
      </c>
      <c r="F111" s="289">
        <v>35000</v>
      </c>
      <c r="G111" s="290">
        <f>E111*F111</f>
        <v>35000</v>
      </c>
      <c r="H111" s="291">
        <v>0</v>
      </c>
      <c r="I111" s="292">
        <f>E111*H111</f>
        <v>0</v>
      </c>
      <c r="J111" s="291"/>
      <c r="K111" s="292">
        <f>E111*J111</f>
        <v>0</v>
      </c>
      <c r="O111" s="284">
        <v>2</v>
      </c>
      <c r="AA111" s="253">
        <v>12</v>
      </c>
      <c r="AB111" s="253">
        <v>0</v>
      </c>
      <c r="AC111" s="253">
        <v>5</v>
      </c>
      <c r="AZ111" s="253">
        <v>2</v>
      </c>
      <c r="BA111" s="253">
        <f>IF(AZ111=1,G111,0)</f>
        <v>0</v>
      </c>
      <c r="BB111" s="253">
        <f>IF(AZ111=2,G111,0)</f>
        <v>35000</v>
      </c>
      <c r="BC111" s="253">
        <f>IF(AZ111=3,G111,0)</f>
        <v>0</v>
      </c>
      <c r="BD111" s="253">
        <f>IF(AZ111=4,G111,0)</f>
        <v>0</v>
      </c>
      <c r="BE111" s="253">
        <f>IF(AZ111=5,G111,0)</f>
        <v>0</v>
      </c>
      <c r="CA111" s="284">
        <v>12</v>
      </c>
      <c r="CB111" s="284">
        <v>0</v>
      </c>
    </row>
    <row r="112" spans="1:80" x14ac:dyDescent="0.2">
      <c r="A112" s="285">
        <v>63</v>
      </c>
      <c r="B112" s="286" t="s">
        <v>307</v>
      </c>
      <c r="C112" s="287" t="s">
        <v>308</v>
      </c>
      <c r="D112" s="288" t="s">
        <v>298</v>
      </c>
      <c r="E112" s="289">
        <v>1</v>
      </c>
      <c r="F112" s="289">
        <v>45000</v>
      </c>
      <c r="G112" s="290">
        <f>E112*F112</f>
        <v>45000</v>
      </c>
      <c r="H112" s="291">
        <v>0</v>
      </c>
      <c r="I112" s="292">
        <f>E112*H112</f>
        <v>0</v>
      </c>
      <c r="J112" s="291"/>
      <c r="K112" s="292">
        <f>E112*J112</f>
        <v>0</v>
      </c>
      <c r="O112" s="284">
        <v>2</v>
      </c>
      <c r="AA112" s="253">
        <v>12</v>
      </c>
      <c r="AB112" s="253">
        <v>0</v>
      </c>
      <c r="AC112" s="253">
        <v>6</v>
      </c>
      <c r="AZ112" s="253">
        <v>2</v>
      </c>
      <c r="BA112" s="253">
        <f>IF(AZ112=1,G112,0)</f>
        <v>0</v>
      </c>
      <c r="BB112" s="253">
        <f>IF(AZ112=2,G112,0)</f>
        <v>45000</v>
      </c>
      <c r="BC112" s="253">
        <f>IF(AZ112=3,G112,0)</f>
        <v>0</v>
      </c>
      <c r="BD112" s="253">
        <f>IF(AZ112=4,G112,0)</f>
        <v>0</v>
      </c>
      <c r="BE112" s="253">
        <f>IF(AZ112=5,G112,0)</f>
        <v>0</v>
      </c>
      <c r="CA112" s="284">
        <v>12</v>
      </c>
      <c r="CB112" s="284">
        <v>0</v>
      </c>
    </row>
    <row r="113" spans="1:80" x14ac:dyDescent="0.2">
      <c r="A113" s="285">
        <v>64</v>
      </c>
      <c r="B113" s="286" t="s">
        <v>309</v>
      </c>
      <c r="C113" s="287" t="s">
        <v>310</v>
      </c>
      <c r="D113" s="288" t="s">
        <v>298</v>
      </c>
      <c r="E113" s="289">
        <v>1</v>
      </c>
      <c r="F113" s="289">
        <v>50000</v>
      </c>
      <c r="G113" s="290">
        <f>E113*F113</f>
        <v>50000</v>
      </c>
      <c r="H113" s="291">
        <v>0</v>
      </c>
      <c r="I113" s="292">
        <f>E113*H113</f>
        <v>0</v>
      </c>
      <c r="J113" s="291"/>
      <c r="K113" s="292">
        <f>E113*J113</f>
        <v>0</v>
      </c>
      <c r="O113" s="284">
        <v>2</v>
      </c>
      <c r="AA113" s="253">
        <v>12</v>
      </c>
      <c r="AB113" s="253">
        <v>0</v>
      </c>
      <c r="AC113" s="253">
        <v>7</v>
      </c>
      <c r="AZ113" s="253">
        <v>2</v>
      </c>
      <c r="BA113" s="253">
        <f>IF(AZ113=1,G113,0)</f>
        <v>0</v>
      </c>
      <c r="BB113" s="253">
        <f>IF(AZ113=2,G113,0)</f>
        <v>50000</v>
      </c>
      <c r="BC113" s="253">
        <f>IF(AZ113=3,G113,0)</f>
        <v>0</v>
      </c>
      <c r="BD113" s="253">
        <f>IF(AZ113=4,G113,0)</f>
        <v>0</v>
      </c>
      <c r="BE113" s="253">
        <f>IF(AZ113=5,G113,0)</f>
        <v>0</v>
      </c>
      <c r="CA113" s="284">
        <v>12</v>
      </c>
      <c r="CB113" s="284">
        <v>0</v>
      </c>
    </row>
    <row r="114" spans="1:80" x14ac:dyDescent="0.2">
      <c r="A114" s="285">
        <v>65</v>
      </c>
      <c r="B114" s="286" t="s">
        <v>311</v>
      </c>
      <c r="C114" s="287" t="s">
        <v>312</v>
      </c>
      <c r="D114" s="288" t="s">
        <v>298</v>
      </c>
      <c r="E114" s="289">
        <v>1</v>
      </c>
      <c r="F114" s="289">
        <v>5000</v>
      </c>
      <c r="G114" s="290">
        <f>E114*F114</f>
        <v>5000</v>
      </c>
      <c r="H114" s="291">
        <v>0</v>
      </c>
      <c r="I114" s="292">
        <f>E114*H114</f>
        <v>0</v>
      </c>
      <c r="J114" s="291"/>
      <c r="K114" s="292">
        <f>E114*J114</f>
        <v>0</v>
      </c>
      <c r="O114" s="284">
        <v>2</v>
      </c>
      <c r="AA114" s="253">
        <v>12</v>
      </c>
      <c r="AB114" s="253">
        <v>0</v>
      </c>
      <c r="AC114" s="253">
        <v>8</v>
      </c>
      <c r="AZ114" s="253">
        <v>2</v>
      </c>
      <c r="BA114" s="253">
        <f>IF(AZ114=1,G114,0)</f>
        <v>0</v>
      </c>
      <c r="BB114" s="253">
        <f>IF(AZ114=2,G114,0)</f>
        <v>5000</v>
      </c>
      <c r="BC114" s="253">
        <f>IF(AZ114=3,G114,0)</f>
        <v>0</v>
      </c>
      <c r="BD114" s="253">
        <f>IF(AZ114=4,G114,0)</f>
        <v>0</v>
      </c>
      <c r="BE114" s="253">
        <f>IF(AZ114=5,G114,0)</f>
        <v>0</v>
      </c>
      <c r="CA114" s="284">
        <v>12</v>
      </c>
      <c r="CB114" s="284">
        <v>0</v>
      </c>
    </row>
    <row r="115" spans="1:80" x14ac:dyDescent="0.2">
      <c r="A115" s="285">
        <v>66</v>
      </c>
      <c r="B115" s="286" t="s">
        <v>313</v>
      </c>
      <c r="C115" s="287" t="s">
        <v>314</v>
      </c>
      <c r="D115" s="288" t="s">
        <v>298</v>
      </c>
      <c r="E115" s="289">
        <v>1</v>
      </c>
      <c r="F115" s="289">
        <v>3000</v>
      </c>
      <c r="G115" s="290">
        <f>E115*F115</f>
        <v>3000</v>
      </c>
      <c r="H115" s="291">
        <v>0</v>
      </c>
      <c r="I115" s="292">
        <f>E115*H115</f>
        <v>0</v>
      </c>
      <c r="J115" s="291"/>
      <c r="K115" s="292">
        <f>E115*J115</f>
        <v>0</v>
      </c>
      <c r="O115" s="284">
        <v>2</v>
      </c>
      <c r="AA115" s="253">
        <v>12</v>
      </c>
      <c r="AB115" s="253">
        <v>0</v>
      </c>
      <c r="AC115" s="253">
        <v>9</v>
      </c>
      <c r="AZ115" s="253">
        <v>2</v>
      </c>
      <c r="BA115" s="253">
        <f>IF(AZ115=1,G115,0)</f>
        <v>0</v>
      </c>
      <c r="BB115" s="253">
        <f>IF(AZ115=2,G115,0)</f>
        <v>3000</v>
      </c>
      <c r="BC115" s="253">
        <f>IF(AZ115=3,G115,0)</f>
        <v>0</v>
      </c>
      <c r="BD115" s="253">
        <f>IF(AZ115=4,G115,0)</f>
        <v>0</v>
      </c>
      <c r="BE115" s="253">
        <f>IF(AZ115=5,G115,0)</f>
        <v>0</v>
      </c>
      <c r="CA115" s="284">
        <v>12</v>
      </c>
      <c r="CB115" s="284">
        <v>0</v>
      </c>
    </row>
    <row r="116" spans="1:80" x14ac:dyDescent="0.2">
      <c r="A116" s="285">
        <v>67</v>
      </c>
      <c r="B116" s="286" t="s">
        <v>315</v>
      </c>
      <c r="C116" s="287" t="s">
        <v>316</v>
      </c>
      <c r="D116" s="288" t="s">
        <v>298</v>
      </c>
      <c r="E116" s="289">
        <v>1</v>
      </c>
      <c r="F116" s="289">
        <v>35000</v>
      </c>
      <c r="G116" s="290">
        <f>E116*F116</f>
        <v>35000</v>
      </c>
      <c r="H116" s="291">
        <v>0</v>
      </c>
      <c r="I116" s="292">
        <f>E116*H116</f>
        <v>0</v>
      </c>
      <c r="J116" s="291"/>
      <c r="K116" s="292">
        <f>E116*J116</f>
        <v>0</v>
      </c>
      <c r="O116" s="284">
        <v>2</v>
      </c>
      <c r="AA116" s="253">
        <v>12</v>
      </c>
      <c r="AB116" s="253">
        <v>0</v>
      </c>
      <c r="AC116" s="253">
        <v>10</v>
      </c>
      <c r="AZ116" s="253">
        <v>2</v>
      </c>
      <c r="BA116" s="253">
        <f>IF(AZ116=1,G116,0)</f>
        <v>0</v>
      </c>
      <c r="BB116" s="253">
        <f>IF(AZ116=2,G116,0)</f>
        <v>35000</v>
      </c>
      <c r="BC116" s="253">
        <f>IF(AZ116=3,G116,0)</f>
        <v>0</v>
      </c>
      <c r="BD116" s="253">
        <f>IF(AZ116=4,G116,0)</f>
        <v>0</v>
      </c>
      <c r="BE116" s="253">
        <f>IF(AZ116=5,G116,0)</f>
        <v>0</v>
      </c>
      <c r="CA116" s="284">
        <v>12</v>
      </c>
      <c r="CB116" s="284">
        <v>0</v>
      </c>
    </row>
    <row r="117" spans="1:80" x14ac:dyDescent="0.2">
      <c r="A117" s="285">
        <v>68</v>
      </c>
      <c r="B117" s="286" t="s">
        <v>317</v>
      </c>
      <c r="C117" s="287" t="s">
        <v>318</v>
      </c>
      <c r="D117" s="288" t="s">
        <v>298</v>
      </c>
      <c r="E117" s="289">
        <v>1</v>
      </c>
      <c r="F117" s="289">
        <v>10000</v>
      </c>
      <c r="G117" s="290">
        <f>E117*F117</f>
        <v>10000</v>
      </c>
      <c r="H117" s="291">
        <v>0</v>
      </c>
      <c r="I117" s="292">
        <f>E117*H117</f>
        <v>0</v>
      </c>
      <c r="J117" s="291"/>
      <c r="K117" s="292">
        <f>E117*J117</f>
        <v>0</v>
      </c>
      <c r="O117" s="284">
        <v>2</v>
      </c>
      <c r="AA117" s="253">
        <v>12</v>
      </c>
      <c r="AB117" s="253">
        <v>0</v>
      </c>
      <c r="AC117" s="253">
        <v>11</v>
      </c>
      <c r="AZ117" s="253">
        <v>2</v>
      </c>
      <c r="BA117" s="253">
        <f>IF(AZ117=1,G117,0)</f>
        <v>0</v>
      </c>
      <c r="BB117" s="253">
        <f>IF(AZ117=2,G117,0)</f>
        <v>10000</v>
      </c>
      <c r="BC117" s="253">
        <f>IF(AZ117=3,G117,0)</f>
        <v>0</v>
      </c>
      <c r="BD117" s="253">
        <f>IF(AZ117=4,G117,0)</f>
        <v>0</v>
      </c>
      <c r="BE117" s="253">
        <f>IF(AZ117=5,G117,0)</f>
        <v>0</v>
      </c>
      <c r="CA117" s="284">
        <v>12</v>
      </c>
      <c r="CB117" s="284">
        <v>0</v>
      </c>
    </row>
    <row r="118" spans="1:80" x14ac:dyDescent="0.2">
      <c r="A118" s="285">
        <v>69</v>
      </c>
      <c r="B118" s="286" t="s">
        <v>319</v>
      </c>
      <c r="C118" s="287" t="s">
        <v>320</v>
      </c>
      <c r="D118" s="288" t="s">
        <v>298</v>
      </c>
      <c r="E118" s="289">
        <v>1</v>
      </c>
      <c r="F118" s="289">
        <v>10000</v>
      </c>
      <c r="G118" s="290">
        <f>E118*F118</f>
        <v>10000</v>
      </c>
      <c r="H118" s="291">
        <v>0</v>
      </c>
      <c r="I118" s="292">
        <f>E118*H118</f>
        <v>0</v>
      </c>
      <c r="J118" s="291"/>
      <c r="K118" s="292">
        <f>E118*J118</f>
        <v>0</v>
      </c>
      <c r="O118" s="284">
        <v>2</v>
      </c>
      <c r="AA118" s="253">
        <v>12</v>
      </c>
      <c r="AB118" s="253">
        <v>0</v>
      </c>
      <c r="AC118" s="253">
        <v>12</v>
      </c>
      <c r="AZ118" s="253">
        <v>2</v>
      </c>
      <c r="BA118" s="253">
        <f>IF(AZ118=1,G118,0)</f>
        <v>0</v>
      </c>
      <c r="BB118" s="253">
        <f>IF(AZ118=2,G118,0)</f>
        <v>10000</v>
      </c>
      <c r="BC118" s="253">
        <f>IF(AZ118=3,G118,0)</f>
        <v>0</v>
      </c>
      <c r="BD118" s="253">
        <f>IF(AZ118=4,G118,0)</f>
        <v>0</v>
      </c>
      <c r="BE118" s="253">
        <f>IF(AZ118=5,G118,0)</f>
        <v>0</v>
      </c>
      <c r="CA118" s="284">
        <v>12</v>
      </c>
      <c r="CB118" s="284">
        <v>0</v>
      </c>
    </row>
    <row r="119" spans="1:80" x14ac:dyDescent="0.2">
      <c r="A119" s="294"/>
      <c r="B119" s="295" t="s">
        <v>103</v>
      </c>
      <c r="C119" s="296" t="s">
        <v>295</v>
      </c>
      <c r="D119" s="297"/>
      <c r="E119" s="298"/>
      <c r="F119" s="299"/>
      <c r="G119" s="300">
        <f>SUM(G106:G118)</f>
        <v>608000</v>
      </c>
      <c r="H119" s="301"/>
      <c r="I119" s="302">
        <f>SUM(I106:I118)</f>
        <v>0</v>
      </c>
      <c r="J119" s="301"/>
      <c r="K119" s="302">
        <f>SUM(K106:K118)</f>
        <v>0</v>
      </c>
      <c r="O119" s="284">
        <v>4</v>
      </c>
      <c r="BA119" s="303">
        <f>SUM(BA106:BA118)</f>
        <v>0</v>
      </c>
      <c r="BB119" s="303">
        <f>SUM(BB106:BB118)</f>
        <v>608000</v>
      </c>
      <c r="BC119" s="303">
        <f>SUM(BC106:BC118)</f>
        <v>0</v>
      </c>
      <c r="BD119" s="303">
        <f>SUM(BD106:BD118)</f>
        <v>0</v>
      </c>
      <c r="BE119" s="303">
        <f>SUM(BE106:BE118)</f>
        <v>0</v>
      </c>
    </row>
    <row r="120" spans="1:80" x14ac:dyDescent="0.2">
      <c r="A120" s="274" t="s">
        <v>100</v>
      </c>
      <c r="B120" s="275" t="s">
        <v>321</v>
      </c>
      <c r="C120" s="276" t="s">
        <v>322</v>
      </c>
      <c r="D120" s="277"/>
      <c r="E120" s="278"/>
      <c r="F120" s="278"/>
      <c r="G120" s="279"/>
      <c r="H120" s="280"/>
      <c r="I120" s="281"/>
      <c r="J120" s="282"/>
      <c r="K120" s="283"/>
      <c r="O120" s="284">
        <v>1</v>
      </c>
    </row>
    <row r="121" spans="1:80" x14ac:dyDescent="0.2">
      <c r="A121" s="285">
        <v>70</v>
      </c>
      <c r="B121" s="286" t="s">
        <v>324</v>
      </c>
      <c r="C121" s="287" t="s">
        <v>325</v>
      </c>
      <c r="D121" s="288" t="s">
        <v>133</v>
      </c>
      <c r="E121" s="289">
        <v>650</v>
      </c>
      <c r="F121" s="289">
        <v>650</v>
      </c>
      <c r="G121" s="290">
        <f>E121*F121</f>
        <v>422500</v>
      </c>
      <c r="H121" s="291">
        <v>0</v>
      </c>
      <c r="I121" s="292">
        <f>E121*H121</f>
        <v>0</v>
      </c>
      <c r="J121" s="291"/>
      <c r="K121" s="292">
        <f>E121*J121</f>
        <v>0</v>
      </c>
      <c r="O121" s="284">
        <v>2</v>
      </c>
      <c r="AA121" s="253">
        <v>12</v>
      </c>
      <c r="AB121" s="253">
        <v>0</v>
      </c>
      <c r="AC121" s="253">
        <v>69</v>
      </c>
      <c r="AZ121" s="253">
        <v>4</v>
      </c>
      <c r="BA121" s="253">
        <f>IF(AZ121=1,G121,0)</f>
        <v>0</v>
      </c>
      <c r="BB121" s="253">
        <f>IF(AZ121=2,G121,0)</f>
        <v>0</v>
      </c>
      <c r="BC121" s="253">
        <f>IF(AZ121=3,G121,0)</f>
        <v>0</v>
      </c>
      <c r="BD121" s="253">
        <f>IF(AZ121=4,G121,0)</f>
        <v>422500</v>
      </c>
      <c r="BE121" s="253">
        <f>IF(AZ121=5,G121,0)</f>
        <v>0</v>
      </c>
      <c r="CA121" s="284">
        <v>12</v>
      </c>
      <c r="CB121" s="284">
        <v>0</v>
      </c>
    </row>
    <row r="122" spans="1:80" x14ac:dyDescent="0.2">
      <c r="A122" s="294"/>
      <c r="B122" s="295" t="s">
        <v>103</v>
      </c>
      <c r="C122" s="296" t="s">
        <v>323</v>
      </c>
      <c r="D122" s="297"/>
      <c r="E122" s="298"/>
      <c r="F122" s="299"/>
      <c r="G122" s="300">
        <f>SUM(G120:G121)</f>
        <v>422500</v>
      </c>
      <c r="H122" s="301"/>
      <c r="I122" s="302">
        <f>SUM(I120:I121)</f>
        <v>0</v>
      </c>
      <c r="J122" s="301"/>
      <c r="K122" s="302">
        <f>SUM(K120:K121)</f>
        <v>0</v>
      </c>
      <c r="O122" s="284">
        <v>4</v>
      </c>
      <c r="BA122" s="303">
        <f>SUM(BA120:BA121)</f>
        <v>0</v>
      </c>
      <c r="BB122" s="303">
        <f>SUM(BB120:BB121)</f>
        <v>0</v>
      </c>
      <c r="BC122" s="303">
        <f>SUM(BC120:BC121)</f>
        <v>0</v>
      </c>
      <c r="BD122" s="303">
        <f>SUM(BD120:BD121)</f>
        <v>422500</v>
      </c>
      <c r="BE122" s="303">
        <f>SUM(BE120:BE121)</f>
        <v>0</v>
      </c>
    </row>
    <row r="123" spans="1:80" x14ac:dyDescent="0.2">
      <c r="A123" s="274" t="s">
        <v>100</v>
      </c>
      <c r="B123" s="275" t="s">
        <v>326</v>
      </c>
      <c r="C123" s="276" t="s">
        <v>327</v>
      </c>
      <c r="D123" s="277"/>
      <c r="E123" s="278"/>
      <c r="F123" s="278"/>
      <c r="G123" s="279"/>
      <c r="H123" s="280"/>
      <c r="I123" s="281"/>
      <c r="J123" s="282"/>
      <c r="K123" s="283"/>
      <c r="O123" s="284">
        <v>1</v>
      </c>
    </row>
    <row r="124" spans="1:80" x14ac:dyDescent="0.2">
      <c r="A124" s="285">
        <v>71</v>
      </c>
      <c r="B124" s="286" t="s">
        <v>329</v>
      </c>
      <c r="C124" s="287" t="s">
        <v>330</v>
      </c>
      <c r="D124" s="288" t="s">
        <v>331</v>
      </c>
      <c r="E124" s="289">
        <v>1</v>
      </c>
      <c r="F124" s="289">
        <v>1450000</v>
      </c>
      <c r="G124" s="290">
        <f>E124*F124</f>
        <v>1450000</v>
      </c>
      <c r="H124" s="291">
        <v>0</v>
      </c>
      <c r="I124" s="292">
        <f>E124*H124</f>
        <v>0</v>
      </c>
      <c r="J124" s="291"/>
      <c r="K124" s="292">
        <f>E124*J124</f>
        <v>0</v>
      </c>
      <c r="O124" s="284">
        <v>2</v>
      </c>
      <c r="AA124" s="253">
        <v>12</v>
      </c>
      <c r="AB124" s="253">
        <v>0</v>
      </c>
      <c r="AC124" s="253">
        <v>41</v>
      </c>
      <c r="AZ124" s="253">
        <v>4</v>
      </c>
      <c r="BA124" s="253">
        <f>IF(AZ124=1,G124,0)</f>
        <v>0</v>
      </c>
      <c r="BB124" s="253">
        <f>IF(AZ124=2,G124,0)</f>
        <v>0</v>
      </c>
      <c r="BC124" s="253">
        <f>IF(AZ124=3,G124,0)</f>
        <v>0</v>
      </c>
      <c r="BD124" s="253">
        <f>IF(AZ124=4,G124,0)</f>
        <v>1450000</v>
      </c>
      <c r="BE124" s="253">
        <f>IF(AZ124=5,G124,0)</f>
        <v>0</v>
      </c>
      <c r="CA124" s="284">
        <v>12</v>
      </c>
      <c r="CB124" s="284">
        <v>0</v>
      </c>
    </row>
    <row r="125" spans="1:80" x14ac:dyDescent="0.2">
      <c r="A125" s="285">
        <v>72</v>
      </c>
      <c r="B125" s="286" t="s">
        <v>332</v>
      </c>
      <c r="C125" s="287" t="s">
        <v>333</v>
      </c>
      <c r="D125" s="288" t="s">
        <v>331</v>
      </c>
      <c r="E125" s="289">
        <v>1</v>
      </c>
      <c r="F125" s="289">
        <v>650000</v>
      </c>
      <c r="G125" s="290">
        <f>E125*F125</f>
        <v>650000</v>
      </c>
      <c r="H125" s="291">
        <v>0</v>
      </c>
      <c r="I125" s="292">
        <f>E125*H125</f>
        <v>0</v>
      </c>
      <c r="J125" s="291"/>
      <c r="K125" s="292">
        <f>E125*J125</f>
        <v>0</v>
      </c>
      <c r="O125" s="284">
        <v>2</v>
      </c>
      <c r="AA125" s="253">
        <v>12</v>
      </c>
      <c r="AB125" s="253">
        <v>0</v>
      </c>
      <c r="AC125" s="253">
        <v>42</v>
      </c>
      <c r="AZ125" s="253">
        <v>4</v>
      </c>
      <c r="BA125" s="253">
        <f>IF(AZ125=1,G125,0)</f>
        <v>0</v>
      </c>
      <c r="BB125" s="253">
        <f>IF(AZ125=2,G125,0)</f>
        <v>0</v>
      </c>
      <c r="BC125" s="253">
        <f>IF(AZ125=3,G125,0)</f>
        <v>0</v>
      </c>
      <c r="BD125" s="253">
        <f>IF(AZ125=4,G125,0)</f>
        <v>650000</v>
      </c>
      <c r="BE125" s="253">
        <f>IF(AZ125=5,G125,0)</f>
        <v>0</v>
      </c>
      <c r="CA125" s="284">
        <v>12</v>
      </c>
      <c r="CB125" s="284">
        <v>0</v>
      </c>
    </row>
    <row r="126" spans="1:80" x14ac:dyDescent="0.2">
      <c r="A126" s="294"/>
      <c r="B126" s="295" t="s">
        <v>103</v>
      </c>
      <c r="C126" s="296" t="s">
        <v>328</v>
      </c>
      <c r="D126" s="297"/>
      <c r="E126" s="298"/>
      <c r="F126" s="299"/>
      <c r="G126" s="300">
        <f>SUM(G123:G125)</f>
        <v>2100000</v>
      </c>
      <c r="H126" s="301"/>
      <c r="I126" s="302">
        <f>SUM(I123:I125)</f>
        <v>0</v>
      </c>
      <c r="J126" s="301"/>
      <c r="K126" s="302">
        <f>SUM(K123:K125)</f>
        <v>0</v>
      </c>
      <c r="O126" s="284">
        <v>4</v>
      </c>
      <c r="BA126" s="303">
        <f>SUM(BA123:BA125)</f>
        <v>0</v>
      </c>
      <c r="BB126" s="303">
        <f>SUM(BB123:BB125)</f>
        <v>0</v>
      </c>
      <c r="BC126" s="303">
        <f>SUM(BC123:BC125)</f>
        <v>0</v>
      </c>
      <c r="BD126" s="303">
        <f>SUM(BD123:BD125)</f>
        <v>2100000</v>
      </c>
      <c r="BE126" s="303">
        <f>SUM(BE123:BE125)</f>
        <v>0</v>
      </c>
    </row>
    <row r="127" spans="1:80" x14ac:dyDescent="0.2">
      <c r="A127" s="274" t="s">
        <v>100</v>
      </c>
      <c r="B127" s="275" t="s">
        <v>334</v>
      </c>
      <c r="C127" s="276" t="s">
        <v>335</v>
      </c>
      <c r="D127" s="277"/>
      <c r="E127" s="278"/>
      <c r="F127" s="278"/>
      <c r="G127" s="279"/>
      <c r="H127" s="280"/>
      <c r="I127" s="281"/>
      <c r="J127" s="282"/>
      <c r="K127" s="283"/>
      <c r="O127" s="284">
        <v>1</v>
      </c>
    </row>
    <row r="128" spans="1:80" x14ac:dyDescent="0.2">
      <c r="A128" s="285">
        <v>73</v>
      </c>
      <c r="B128" s="286" t="s">
        <v>337</v>
      </c>
      <c r="C128" s="287" t="s">
        <v>338</v>
      </c>
      <c r="D128" s="288" t="s">
        <v>180</v>
      </c>
      <c r="E128" s="289">
        <v>1</v>
      </c>
      <c r="F128" s="289">
        <v>1250000</v>
      </c>
      <c r="G128" s="290">
        <f>E128*F128</f>
        <v>1250000</v>
      </c>
      <c r="H128" s="291">
        <v>0</v>
      </c>
      <c r="I128" s="292">
        <f>E128*H128</f>
        <v>0</v>
      </c>
      <c r="J128" s="291"/>
      <c r="K128" s="292">
        <f>E128*J128</f>
        <v>0</v>
      </c>
      <c r="O128" s="284">
        <v>2</v>
      </c>
      <c r="AA128" s="253">
        <v>12</v>
      </c>
      <c r="AB128" s="253">
        <v>0</v>
      </c>
      <c r="AC128" s="253">
        <v>71</v>
      </c>
      <c r="AZ128" s="253">
        <v>4</v>
      </c>
      <c r="BA128" s="253">
        <f>IF(AZ128=1,G128,0)</f>
        <v>0</v>
      </c>
      <c r="BB128" s="253">
        <f>IF(AZ128=2,G128,0)</f>
        <v>0</v>
      </c>
      <c r="BC128" s="253">
        <f>IF(AZ128=3,G128,0)</f>
        <v>0</v>
      </c>
      <c r="BD128" s="253">
        <f>IF(AZ128=4,G128,0)</f>
        <v>1250000</v>
      </c>
      <c r="BE128" s="253">
        <f>IF(AZ128=5,G128,0)</f>
        <v>0</v>
      </c>
      <c r="CA128" s="284">
        <v>12</v>
      </c>
      <c r="CB128" s="284">
        <v>0</v>
      </c>
    </row>
    <row r="129" spans="1:80" x14ac:dyDescent="0.2">
      <c r="A129" s="294"/>
      <c r="B129" s="295" t="s">
        <v>103</v>
      </c>
      <c r="C129" s="296" t="s">
        <v>336</v>
      </c>
      <c r="D129" s="297"/>
      <c r="E129" s="298"/>
      <c r="F129" s="299"/>
      <c r="G129" s="300">
        <f>SUM(G127:G128)</f>
        <v>1250000</v>
      </c>
      <c r="H129" s="301"/>
      <c r="I129" s="302">
        <f>SUM(I127:I128)</f>
        <v>0</v>
      </c>
      <c r="J129" s="301"/>
      <c r="K129" s="302">
        <f>SUM(K127:K128)</f>
        <v>0</v>
      </c>
      <c r="O129" s="284">
        <v>4</v>
      </c>
      <c r="BA129" s="303">
        <f>SUM(BA127:BA128)</f>
        <v>0</v>
      </c>
      <c r="BB129" s="303">
        <f>SUM(BB127:BB128)</f>
        <v>0</v>
      </c>
      <c r="BC129" s="303">
        <f>SUM(BC127:BC128)</f>
        <v>0</v>
      </c>
      <c r="BD129" s="303">
        <f>SUM(BD127:BD128)</f>
        <v>1250000</v>
      </c>
      <c r="BE129" s="303">
        <f>SUM(BE127:BE128)</f>
        <v>0</v>
      </c>
    </row>
    <row r="130" spans="1:80" x14ac:dyDescent="0.2">
      <c r="A130" s="274" t="s">
        <v>100</v>
      </c>
      <c r="B130" s="275" t="s">
        <v>339</v>
      </c>
      <c r="C130" s="276" t="s">
        <v>340</v>
      </c>
      <c r="D130" s="277"/>
      <c r="E130" s="278"/>
      <c r="F130" s="278"/>
      <c r="G130" s="279"/>
      <c r="H130" s="280"/>
      <c r="I130" s="281"/>
      <c r="J130" s="282"/>
      <c r="K130" s="283"/>
      <c r="O130" s="284">
        <v>1</v>
      </c>
    </row>
    <row r="131" spans="1:80" x14ac:dyDescent="0.2">
      <c r="A131" s="285">
        <v>74</v>
      </c>
      <c r="B131" s="286" t="s">
        <v>342</v>
      </c>
      <c r="C131" s="287" t="s">
        <v>343</v>
      </c>
      <c r="D131" s="288" t="s">
        <v>180</v>
      </c>
      <c r="E131" s="289">
        <v>1</v>
      </c>
      <c r="F131" s="289">
        <v>4000000</v>
      </c>
      <c r="G131" s="290">
        <f>E131*F131</f>
        <v>4000000</v>
      </c>
      <c r="H131" s="291">
        <v>0</v>
      </c>
      <c r="I131" s="292">
        <f>E131*H131</f>
        <v>0</v>
      </c>
      <c r="J131" s="291"/>
      <c r="K131" s="292">
        <f>E131*J131</f>
        <v>0</v>
      </c>
      <c r="O131" s="284">
        <v>2</v>
      </c>
      <c r="AA131" s="253">
        <v>12</v>
      </c>
      <c r="AB131" s="253">
        <v>0</v>
      </c>
      <c r="AC131" s="253">
        <v>72</v>
      </c>
      <c r="AZ131" s="253">
        <v>4</v>
      </c>
      <c r="BA131" s="253">
        <f>IF(AZ131=1,G131,0)</f>
        <v>0</v>
      </c>
      <c r="BB131" s="253">
        <f>IF(AZ131=2,G131,0)</f>
        <v>0</v>
      </c>
      <c r="BC131" s="253">
        <f>IF(AZ131=3,G131,0)</f>
        <v>0</v>
      </c>
      <c r="BD131" s="253">
        <f>IF(AZ131=4,G131,0)</f>
        <v>4000000</v>
      </c>
      <c r="BE131" s="253">
        <f>IF(AZ131=5,G131,0)</f>
        <v>0</v>
      </c>
      <c r="CA131" s="284">
        <v>12</v>
      </c>
      <c r="CB131" s="284">
        <v>0</v>
      </c>
    </row>
    <row r="132" spans="1:80" x14ac:dyDescent="0.2">
      <c r="A132" s="285">
        <v>75</v>
      </c>
      <c r="B132" s="286" t="s">
        <v>249</v>
      </c>
      <c r="C132" s="287" t="s">
        <v>344</v>
      </c>
      <c r="D132" s="288" t="s">
        <v>127</v>
      </c>
      <c r="E132" s="289">
        <v>102</v>
      </c>
      <c r="F132" s="289">
        <v>6000</v>
      </c>
      <c r="G132" s="290">
        <f>E132*F132</f>
        <v>612000</v>
      </c>
      <c r="H132" s="291">
        <v>0</v>
      </c>
      <c r="I132" s="292">
        <f>E132*H132</f>
        <v>0</v>
      </c>
      <c r="J132" s="291"/>
      <c r="K132" s="292">
        <f>E132*J132</f>
        <v>0</v>
      </c>
      <c r="O132" s="284">
        <v>2</v>
      </c>
      <c r="AA132" s="253">
        <v>12</v>
      </c>
      <c r="AB132" s="253">
        <v>0</v>
      </c>
      <c r="AC132" s="253">
        <v>73</v>
      </c>
      <c r="AZ132" s="253">
        <v>4</v>
      </c>
      <c r="BA132" s="253">
        <f>IF(AZ132=1,G132,0)</f>
        <v>0</v>
      </c>
      <c r="BB132" s="253">
        <f>IF(AZ132=2,G132,0)</f>
        <v>0</v>
      </c>
      <c r="BC132" s="253">
        <f>IF(AZ132=3,G132,0)</f>
        <v>0</v>
      </c>
      <c r="BD132" s="253">
        <f>IF(AZ132=4,G132,0)</f>
        <v>612000</v>
      </c>
      <c r="BE132" s="253">
        <f>IF(AZ132=5,G132,0)</f>
        <v>0</v>
      </c>
      <c r="CA132" s="284">
        <v>12</v>
      </c>
      <c r="CB132" s="284">
        <v>0</v>
      </c>
    </row>
    <row r="133" spans="1:80" x14ac:dyDescent="0.2">
      <c r="A133" s="294"/>
      <c r="B133" s="295" t="s">
        <v>103</v>
      </c>
      <c r="C133" s="296" t="s">
        <v>341</v>
      </c>
      <c r="D133" s="297"/>
      <c r="E133" s="298"/>
      <c r="F133" s="299"/>
      <c r="G133" s="300">
        <f>SUM(G130:G132)</f>
        <v>4612000</v>
      </c>
      <c r="H133" s="301"/>
      <c r="I133" s="302">
        <f>SUM(I130:I132)</f>
        <v>0</v>
      </c>
      <c r="J133" s="301"/>
      <c r="K133" s="302">
        <f>SUM(K130:K132)</f>
        <v>0</v>
      </c>
      <c r="O133" s="284">
        <v>4</v>
      </c>
      <c r="BA133" s="303">
        <f>SUM(BA130:BA132)</f>
        <v>0</v>
      </c>
      <c r="BB133" s="303">
        <f>SUM(BB130:BB132)</f>
        <v>0</v>
      </c>
      <c r="BC133" s="303">
        <f>SUM(BC130:BC132)</f>
        <v>0</v>
      </c>
      <c r="BD133" s="303">
        <f>SUM(BD130:BD132)</f>
        <v>4612000</v>
      </c>
      <c r="BE133" s="303">
        <f>SUM(BE130:BE132)</f>
        <v>0</v>
      </c>
    </row>
    <row r="134" spans="1:80" x14ac:dyDescent="0.2">
      <c r="E134" s="253"/>
    </row>
    <row r="135" spans="1:80" x14ac:dyDescent="0.2">
      <c r="E135" s="253"/>
    </row>
    <row r="136" spans="1:80" x14ac:dyDescent="0.2">
      <c r="E136" s="253"/>
    </row>
    <row r="137" spans="1:80" x14ac:dyDescent="0.2">
      <c r="E137" s="253"/>
    </row>
    <row r="138" spans="1:80" x14ac:dyDescent="0.2">
      <c r="E138" s="253"/>
    </row>
    <row r="139" spans="1:80" x14ac:dyDescent="0.2">
      <c r="E139" s="253"/>
    </row>
    <row r="140" spans="1:80" x14ac:dyDescent="0.2">
      <c r="E140" s="253"/>
    </row>
    <row r="141" spans="1:80" x14ac:dyDescent="0.2">
      <c r="E141" s="253"/>
    </row>
    <row r="142" spans="1:80" x14ac:dyDescent="0.2">
      <c r="E142" s="253"/>
    </row>
    <row r="143" spans="1:80" x14ac:dyDescent="0.2">
      <c r="E143" s="253"/>
    </row>
    <row r="144" spans="1:80" x14ac:dyDescent="0.2">
      <c r="E144" s="253"/>
    </row>
    <row r="145" spans="1:7" x14ac:dyDescent="0.2">
      <c r="E145" s="253"/>
    </row>
    <row r="146" spans="1:7" x14ac:dyDescent="0.2">
      <c r="E146" s="253"/>
    </row>
    <row r="147" spans="1:7" x14ac:dyDescent="0.2">
      <c r="E147" s="253"/>
    </row>
    <row r="148" spans="1:7" x14ac:dyDescent="0.2">
      <c r="E148" s="253"/>
    </row>
    <row r="149" spans="1:7" x14ac:dyDescent="0.2">
      <c r="E149" s="253"/>
    </row>
    <row r="150" spans="1:7" x14ac:dyDescent="0.2">
      <c r="E150" s="253"/>
    </row>
    <row r="151" spans="1:7" x14ac:dyDescent="0.2">
      <c r="E151" s="253"/>
    </row>
    <row r="152" spans="1:7" x14ac:dyDescent="0.2">
      <c r="E152" s="253"/>
    </row>
    <row r="153" spans="1:7" x14ac:dyDescent="0.2">
      <c r="E153" s="253"/>
    </row>
    <row r="154" spans="1:7" x14ac:dyDescent="0.2">
      <c r="E154" s="253"/>
    </row>
    <row r="155" spans="1:7" x14ac:dyDescent="0.2">
      <c r="E155" s="253"/>
    </row>
    <row r="156" spans="1:7" x14ac:dyDescent="0.2">
      <c r="E156" s="253"/>
    </row>
    <row r="157" spans="1:7" x14ac:dyDescent="0.2">
      <c r="A157" s="293"/>
      <c r="B157" s="293"/>
      <c r="C157" s="293"/>
      <c r="D157" s="293"/>
      <c r="E157" s="293"/>
      <c r="F157" s="293"/>
      <c r="G157" s="293"/>
    </row>
    <row r="158" spans="1:7" x14ac:dyDescent="0.2">
      <c r="A158" s="293"/>
      <c r="B158" s="293"/>
      <c r="C158" s="293"/>
      <c r="D158" s="293"/>
      <c r="E158" s="293"/>
      <c r="F158" s="293"/>
      <c r="G158" s="293"/>
    </row>
    <row r="159" spans="1:7" x14ac:dyDescent="0.2">
      <c r="A159" s="293"/>
      <c r="B159" s="293"/>
      <c r="C159" s="293"/>
      <c r="D159" s="293"/>
      <c r="E159" s="293"/>
      <c r="F159" s="293"/>
      <c r="G159" s="293"/>
    </row>
    <row r="160" spans="1:7" x14ac:dyDescent="0.2">
      <c r="A160" s="293"/>
      <c r="B160" s="293"/>
      <c r="C160" s="293"/>
      <c r="D160" s="293"/>
      <c r="E160" s="293"/>
      <c r="F160" s="293"/>
      <c r="G160" s="293"/>
    </row>
    <row r="161" spans="5:5" x14ac:dyDescent="0.2">
      <c r="E161" s="253"/>
    </row>
    <row r="162" spans="5:5" x14ac:dyDescent="0.2">
      <c r="E162" s="253"/>
    </row>
    <row r="163" spans="5:5" x14ac:dyDescent="0.2">
      <c r="E163" s="253"/>
    </row>
    <row r="164" spans="5:5" x14ac:dyDescent="0.2">
      <c r="E164" s="253"/>
    </row>
    <row r="165" spans="5:5" x14ac:dyDescent="0.2">
      <c r="E165" s="253"/>
    </row>
    <row r="166" spans="5:5" x14ac:dyDescent="0.2">
      <c r="E166" s="253"/>
    </row>
    <row r="167" spans="5:5" x14ac:dyDescent="0.2">
      <c r="E167" s="253"/>
    </row>
    <row r="168" spans="5:5" x14ac:dyDescent="0.2">
      <c r="E168" s="253"/>
    </row>
    <row r="169" spans="5:5" x14ac:dyDescent="0.2">
      <c r="E169" s="253"/>
    </row>
    <row r="170" spans="5:5" x14ac:dyDescent="0.2">
      <c r="E170" s="253"/>
    </row>
    <row r="171" spans="5:5" x14ac:dyDescent="0.2">
      <c r="E171" s="253"/>
    </row>
    <row r="172" spans="5:5" x14ac:dyDescent="0.2">
      <c r="E172" s="253"/>
    </row>
    <row r="173" spans="5:5" x14ac:dyDescent="0.2">
      <c r="E173" s="253"/>
    </row>
    <row r="174" spans="5:5" x14ac:dyDescent="0.2">
      <c r="E174" s="253"/>
    </row>
    <row r="175" spans="5:5" x14ac:dyDescent="0.2">
      <c r="E175" s="253"/>
    </row>
    <row r="176" spans="5:5" x14ac:dyDescent="0.2">
      <c r="E176" s="253"/>
    </row>
    <row r="177" spans="1:5" x14ac:dyDescent="0.2">
      <c r="E177" s="253"/>
    </row>
    <row r="178" spans="1:5" x14ac:dyDescent="0.2">
      <c r="E178" s="253"/>
    </row>
    <row r="179" spans="1:5" x14ac:dyDescent="0.2">
      <c r="E179" s="253"/>
    </row>
    <row r="180" spans="1:5" x14ac:dyDescent="0.2">
      <c r="E180" s="253"/>
    </row>
    <row r="181" spans="1:5" x14ac:dyDescent="0.2">
      <c r="E181" s="253"/>
    </row>
    <row r="182" spans="1:5" x14ac:dyDescent="0.2">
      <c r="E182" s="253"/>
    </row>
    <row r="183" spans="1:5" x14ac:dyDescent="0.2">
      <c r="E183" s="253"/>
    </row>
    <row r="184" spans="1:5" x14ac:dyDescent="0.2">
      <c r="E184" s="253"/>
    </row>
    <row r="185" spans="1:5" x14ac:dyDescent="0.2">
      <c r="E185" s="253"/>
    </row>
    <row r="186" spans="1:5" x14ac:dyDescent="0.2">
      <c r="E186" s="253"/>
    </row>
    <row r="187" spans="1:5" x14ac:dyDescent="0.2">
      <c r="E187" s="253"/>
    </row>
    <row r="188" spans="1:5" x14ac:dyDescent="0.2">
      <c r="E188" s="253"/>
    </row>
    <row r="189" spans="1:5" x14ac:dyDescent="0.2">
      <c r="E189" s="253"/>
    </row>
    <row r="190" spans="1:5" x14ac:dyDescent="0.2">
      <c r="E190" s="253"/>
    </row>
    <row r="191" spans="1:5" x14ac:dyDescent="0.2">
      <c r="E191" s="253"/>
    </row>
    <row r="192" spans="1:5" x14ac:dyDescent="0.2">
      <c r="A192" s="304"/>
      <c r="B192" s="304"/>
    </row>
    <row r="193" spans="1:7" x14ac:dyDescent="0.2">
      <c r="A193" s="293"/>
      <c r="B193" s="293"/>
      <c r="C193" s="305"/>
      <c r="D193" s="305"/>
      <c r="E193" s="306"/>
      <c r="F193" s="305"/>
      <c r="G193" s="307"/>
    </row>
    <row r="194" spans="1:7" x14ac:dyDescent="0.2">
      <c r="A194" s="308"/>
      <c r="B194" s="308"/>
      <c r="C194" s="293"/>
      <c r="D194" s="293"/>
      <c r="E194" s="309"/>
      <c r="F194" s="293"/>
      <c r="G194" s="293"/>
    </row>
    <row r="195" spans="1:7" x14ac:dyDescent="0.2">
      <c r="A195" s="293"/>
      <c r="B195" s="293"/>
      <c r="C195" s="293"/>
      <c r="D195" s="293"/>
      <c r="E195" s="309"/>
      <c r="F195" s="293"/>
      <c r="G195" s="293"/>
    </row>
    <row r="196" spans="1:7" x14ac:dyDescent="0.2">
      <c r="A196" s="293"/>
      <c r="B196" s="293"/>
      <c r="C196" s="293"/>
      <c r="D196" s="293"/>
      <c r="E196" s="309"/>
      <c r="F196" s="293"/>
      <c r="G196" s="293"/>
    </row>
    <row r="197" spans="1:7" x14ac:dyDescent="0.2">
      <c r="A197" s="293"/>
      <c r="B197" s="293"/>
      <c r="C197" s="293"/>
      <c r="D197" s="293"/>
      <c r="E197" s="309"/>
      <c r="F197" s="293"/>
      <c r="G197" s="293"/>
    </row>
    <row r="198" spans="1:7" x14ac:dyDescent="0.2">
      <c r="A198" s="293"/>
      <c r="B198" s="293"/>
      <c r="C198" s="293"/>
      <c r="D198" s="293"/>
      <c r="E198" s="309"/>
      <c r="F198" s="293"/>
      <c r="G198" s="293"/>
    </row>
    <row r="199" spans="1:7" x14ac:dyDescent="0.2">
      <c r="A199" s="293"/>
      <c r="B199" s="293"/>
      <c r="C199" s="293"/>
      <c r="D199" s="293"/>
      <c r="E199" s="309"/>
      <c r="F199" s="293"/>
      <c r="G199" s="293"/>
    </row>
    <row r="200" spans="1:7" x14ac:dyDescent="0.2">
      <c r="A200" s="293"/>
      <c r="B200" s="293"/>
      <c r="C200" s="293"/>
      <c r="D200" s="293"/>
      <c r="E200" s="309"/>
      <c r="F200" s="293"/>
      <c r="G200" s="293"/>
    </row>
    <row r="201" spans="1:7" x14ac:dyDescent="0.2">
      <c r="A201" s="293"/>
      <c r="B201" s="293"/>
      <c r="C201" s="293"/>
      <c r="D201" s="293"/>
      <c r="E201" s="309"/>
      <c r="F201" s="293"/>
      <c r="G201" s="293"/>
    </row>
    <row r="202" spans="1:7" x14ac:dyDescent="0.2">
      <c r="A202" s="293"/>
      <c r="B202" s="293"/>
      <c r="C202" s="293"/>
      <c r="D202" s="293"/>
      <c r="E202" s="309"/>
      <c r="F202" s="293"/>
      <c r="G202" s="293"/>
    </row>
    <row r="203" spans="1:7" x14ac:dyDescent="0.2">
      <c r="A203" s="293"/>
      <c r="B203" s="293"/>
      <c r="C203" s="293"/>
      <c r="D203" s="293"/>
      <c r="E203" s="309"/>
      <c r="F203" s="293"/>
      <c r="G203" s="293"/>
    </row>
    <row r="204" spans="1:7" x14ac:dyDescent="0.2">
      <c r="A204" s="293"/>
      <c r="B204" s="293"/>
      <c r="C204" s="293"/>
      <c r="D204" s="293"/>
      <c r="E204" s="309"/>
      <c r="F204" s="293"/>
      <c r="G204" s="293"/>
    </row>
    <row r="205" spans="1:7" x14ac:dyDescent="0.2">
      <c r="A205" s="293"/>
      <c r="B205" s="293"/>
      <c r="C205" s="293"/>
      <c r="D205" s="293"/>
      <c r="E205" s="309"/>
      <c r="F205" s="293"/>
      <c r="G205" s="293"/>
    </row>
    <row r="206" spans="1:7" x14ac:dyDescent="0.2">
      <c r="A206" s="293"/>
      <c r="B206" s="293"/>
      <c r="C206" s="293"/>
      <c r="D206" s="293"/>
      <c r="E206" s="309"/>
      <c r="F206" s="293"/>
      <c r="G206" s="29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27</vt:i4>
      </vt:variant>
    </vt:vector>
  </HeadingPairs>
  <TitlesOfParts>
    <vt:vector size="31" baseType="lpstr">
      <vt:lpstr>Stavba</vt:lpstr>
      <vt:lpstr>01 01 KL</vt:lpstr>
      <vt:lpstr>01 01 Rek</vt:lpstr>
      <vt:lpstr>01 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2020-07-16T11:12:00Z</cp:lastPrinted>
  <dcterms:created xsi:type="dcterms:W3CDTF">2020-07-16T11:11:06Z</dcterms:created>
  <dcterms:modified xsi:type="dcterms:W3CDTF">2020-07-16T11:12:24Z</dcterms:modified>
</cp:coreProperties>
</file>